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ΑΝΑΛΥΤΙΚΟΣ ΠΡΟΫΠΟΛΟΓΙΣΜΟΣ ΜΕΛ" sheetId="1" r:id="rId1"/>
    <sheet name="ΣΥΝΟΠΤΙΚΟΣ ΠΡΟΫΠΟΛΟΓΙΣΜΟΣ ΜΕΛ " sheetId="2" r:id="rId2"/>
    <sheet name="ΚΩΔΙΚΟΙ 2017" sheetId="3" r:id="rId3"/>
    <sheet name="ΚΩΔΙΚΟΙ 2018" sheetId="4" r:id="rId4"/>
  </sheets>
  <definedNames/>
  <calcPr fullCalcOnLoad="1"/>
</workbook>
</file>

<file path=xl/sharedStrings.xml><?xml version="1.0" encoding="utf-8"?>
<sst xmlns="http://schemas.openxmlformats.org/spreadsheetml/2006/main" count="528" uniqueCount="175">
  <si>
    <t>Α/Α</t>
  </si>
  <si>
    <t>ΕΙΔΟΣ ΠΡΟΜΗΘΕΙΑΣ</t>
  </si>
  <si>
    <t>ΜΟΝΑΔΑ ΜΕΤΡΗΣΗΣ</t>
  </si>
  <si>
    <t>ΤΙΜΗ ΜΟΝΑΔΑΣ</t>
  </si>
  <si>
    <t>ΠΟΣΟΤΗΤΑ</t>
  </si>
  <si>
    <t>ΔΑΠΑΝΗ ΠΡΟ Φ.Π.Α.</t>
  </si>
  <si>
    <t>ΛΙΤΡΑ</t>
  </si>
  <si>
    <t>Φ.Π.Α.</t>
  </si>
  <si>
    <t>ΔΑΠΑΝΗ ΜΕ Φ.Π.Α.</t>
  </si>
  <si>
    <t xml:space="preserve"> </t>
  </si>
  <si>
    <t>ΟΜΑΔΑ 2 (ΛΙΠΑΝΤΙΚΑ ΔΗΜΟΥ ΣΠΑΡΤΗΣ)</t>
  </si>
  <si>
    <t>ΟΜΑΔΑ 5 (ΛΙΠΑΝΤΙΚΑ Ν.Π. ΚΟΙΝΩΝΙΚΗΣ ΠΡΟΣΤΑΣΙΑΣ ΑΛΛΗΛΕΓΓΥΗΣ ΚΑΙ ΠΑΙΔΕΙΑΣ)</t>
  </si>
  <si>
    <t>ΟΜΑΔΑ 7 (ΚΑΥΣΙΜΑ ΣΧΟΛΙΚΗΣ ΕΠΙΤΡΟΠΗΣ ΔΕΥΤΕΡΟΒΑΘΜΙΑΣ ΕΚΠΑΙΔΕΥΣΗΣ)</t>
  </si>
  <si>
    <t>ΟΜΑΔΑ 6 (ΚΑΥΣΙΜΑ ΣΧΟΛΙΚΗΣ ΕΠΙΤΡΟΠΗΣ ΠΡΩΤΟΒΑΘΜΙΑΣ ΕΚΠΑΙΔΕΥΣΗΣ)</t>
  </si>
  <si>
    <t>ΕΙΔΟΣ</t>
  </si>
  <si>
    <t>ΟΜΑΔΑ 1 (ΚΑΥΣΙΜΑ ΔΗΜΟΥ ΣΠΑΡΤΗΣ)</t>
  </si>
  <si>
    <t>ΟΜΑΔΑ 3 (ΚΑΥΣΙΜΑ ΑΘΛΗΤΙΚΟΥ ΟΡΓΑΝΙΣΜΟΥ ΔΗΜΟΥ ΣΠΑΡΤΗΣ)</t>
  </si>
  <si>
    <t xml:space="preserve">ΟΜΑΔΑ 4 (ΚΑΥΣΙΜΑ </t>
  </si>
  <si>
    <t>Ν.Π. ΚΟΙΝΩΝΙΚΗΣ ΠΡΟΣΤΑΣΙΑΣ ΑΛΛΗΛΕΓΓΥΗΣ ΚΑΙ ΠΑΙΔΕΙΑΣ)</t>
  </si>
  <si>
    <t>ΑΝΑΛΥΤΙΚΟΣ ΠΡΟΫΠΟΛΟΓΙΣΜΟΣ ΜΕΛΕΤΗΣ</t>
  </si>
  <si>
    <t>ΣΥΝΟΠΤΙΚΟΣ   ΠΡΟΫΠΟΛΟΓΙΣΜΟΣ  ΜΕΛΕΤΗΣ</t>
  </si>
  <si>
    <t>ΝΟΜΟΣ ΛΑΚΩΝΙΑΣ</t>
  </si>
  <si>
    <t>ΔΗΜΟΣ ΣΠΑΡΤΗΣ</t>
  </si>
  <si>
    <t xml:space="preserve">Δ/ΝΣΗ ΠΕΡΙΒΑΛΛΟΝΤΟΣ </t>
  </si>
  <si>
    <t>ΠΡΟΜΗΘΕΙΑ</t>
  </si>
  <si>
    <t>ΚΑΥΣΙΜΩΝ ΚΑΙ ΛΙΠΑΝΤΙΚΩΝ</t>
  </si>
  <si>
    <t xml:space="preserve">ΤΟΥ ΔΗΜΟΥ ΣΠΑΡΤΗΣ ΚΑΙ </t>
  </si>
  <si>
    <t>ΤΩΝ ΝΟΜΙΚΩΝ ΤΟΥ ΠΡΟΣΩΠΩΝ</t>
  </si>
  <si>
    <t>ΘΕΩΡΗΘΗΚΕ</t>
  </si>
  <si>
    <t>Ο ΑΝΑΠΛΗΡΩΤΗΣ ΠΡΟΪΣΤΑΜΕΝΟΣ</t>
  </si>
  <si>
    <t>ΒΑΧΑΒΙΩΛΟΣ ΒΑΣΙΛΕΙΟΣ</t>
  </si>
  <si>
    <t>Π.Ε. ΔΙΟΙΚΗΤΙΚΟΥ</t>
  </si>
  <si>
    <t xml:space="preserve">                                                 ΚΑΥΣΙΜΩΝ ΚΑΙ ΛΙΠΑΝΤΙΚΩΝ</t>
  </si>
  <si>
    <t>ΣΥΝΟΛΙΚΗ ΔΑΠΑΝΗ</t>
  </si>
  <si>
    <t>Ο   ΠΡΟΪΣΤΑΜΕΝΟΣ</t>
  </si>
  <si>
    <t>Ο ΣΥΝΤΑΞΑΣ</t>
  </si>
  <si>
    <t xml:space="preserve"> ΣΠΑΡΤΗ:  </t>
  </si>
  <si>
    <t>Ο  ΣΥΝΤΑΞΑΣ</t>
  </si>
  <si>
    <t>ΒΕΝΖΙΝΗ ΑΜΟΛΥΒΔΗ ΓΙΑ 2017-2018</t>
  </si>
  <si>
    <t>ΒΕΝΖΙΝΗ ΑΜΟΛΥΒΔΗ ΓΙΑ 2018-2019</t>
  </si>
  <si>
    <t>ΠΕΤΡΕΛΑΙΟ ΚΙΝΗΣΗΣ ΓΙΑ 2017-2018</t>
  </si>
  <si>
    <t>ΠΕΤΡΕΛΑΙΟ ΚΙΝΗΣΗΣ ΓΙΑ 2018-2019</t>
  </si>
  <si>
    <t>ΠΕΡΙΓΡΑΦΗ ΕΙΔΟΥΣ</t>
  </si>
  <si>
    <t>ΤΙΜΗ ΜΟΝ</t>
  </si>
  <si>
    <t xml:space="preserve"> ΠΟΣΟΤΗΤΑ ΒΑΡ ΚΩΔ 10</t>
  </si>
  <si>
    <t xml:space="preserve">ΔΑΠΑΝΗ </t>
  </si>
  <si>
    <t>ΤΕΛΙΚΗ ΔΑΠΑΝΗ</t>
  </si>
  <si>
    <t>ΑΡΘΟΙΣΜΑ ΚΑΥΣΙΜΩΝ ΚΩΔΙΚΟΥ</t>
  </si>
  <si>
    <t>ΥΓΡΑ ΦΡΕΝΩΝ (DOT4)</t>
  </si>
  <si>
    <t>ΠΟΣΟΤΗΤΑ ΓΙΑ 2018-2019</t>
  </si>
  <si>
    <t>ΔΑΠΑΝΗ ΠΡΟ Φ.Π.Α. ΓΙΑ 2018-2019</t>
  </si>
  <si>
    <t>Φ.Π.Α. ΓΙΑ 2018-2019</t>
  </si>
  <si>
    <t>ΠΟΣΟΤΗΤΑ ΓΙΑ 2017-2018</t>
  </si>
  <si>
    <t>ΔΑΠΑΝΗ ΠΡΟ Φ.Π.Α. ΓΙΑ 2017-2018</t>
  </si>
  <si>
    <t>Φ.Π.Α. ΓΙΑ 2017-2018</t>
  </si>
  <si>
    <t>ΤΙΜΗ ΜΟΝΑΔΑΣ ΓΙΑ 2017-2018</t>
  </si>
  <si>
    <t>ΔΑΠΑΝΗ ΜΕ Φ.Π.Α. ΓΙΑ 2017-2018</t>
  </si>
  <si>
    <t>ΔΑΠΑΝΗ ΜΕ Φ.Π.Α. ΓΙΑ 2018-2019</t>
  </si>
  <si>
    <t xml:space="preserve">ΣΥΝΟΛΙΚΗ ΔΑΠΑΝΗ ΛΙΠΑΝΤΙΚΩΝ </t>
  </si>
  <si>
    <t>ΓΙΑ 2017-2018</t>
  </si>
  <si>
    <t>ΓΙΑ 2018-2019</t>
  </si>
  <si>
    <t>ΤΙΜΗ ΜΟΝΑΔΑΣ ΓΙΑ 2018-2019</t>
  </si>
  <si>
    <t xml:space="preserve">Φ.Π.Α. ΓΙΑ 2018-2019 </t>
  </si>
  <si>
    <t>ΣΥΝΟΛΙΚΗ ΔΑΠΑΝΗ ΚΑΥΣΙΜΩΝ</t>
  </si>
  <si>
    <t xml:space="preserve">ΠΕΤΡΕΛΑΙΟ ΚΙΝΗΣΗΣ  </t>
  </si>
  <si>
    <t xml:space="preserve">ΠΕΤΡΕΛΑΙΟ ΘΕΡΜΑΝΣΗΣ  </t>
  </si>
  <si>
    <t xml:space="preserve">ΒΕΝΖΙΝΗ ΑΜΟΛΥΒΔΗ  </t>
  </si>
  <si>
    <t xml:space="preserve">ΛΙΠΑΝΤΙΚΟ ΠΕΤΡΕΛΑΙΟΚΙΝΗΤΗΡΩΝ  SAE15W/40  </t>
  </si>
  <si>
    <t xml:space="preserve">ΛΙΠΑΝΤΙΚΟ ΠΕΤΡΕΛΑΙΟΚΙΝΗΤΗΡΩΝ SAE 20W/50  </t>
  </si>
  <si>
    <t xml:space="preserve">ΛΙΠΑΝΤΙΚΟ ΠΕΤΡΕΛΑΙΟΚΙΝΗΤΗΡΩΝ SAE 5W/30  </t>
  </si>
  <si>
    <t xml:space="preserve">ΛΙΠΑΝΤΙΚΟ ΒΕΝΖΙΝΟΚΙΝΗΤΗΡΩΝ  SAE15W/40  </t>
  </si>
  <si>
    <t xml:space="preserve">ΛΙΠΑΝΤΙΚΟ ΒΕΝΖΙΝΟΚΙΝΗΤΗΡΩΝ SAE 5W/30  </t>
  </si>
  <si>
    <t xml:space="preserve">ΛΙΠΑΝΤΙΚΟ ΣΑΣΜΑΝ SAE 10W/30 (ΚΟΚΚΙΝΟ)   </t>
  </si>
  <si>
    <t xml:space="preserve">ΥΓΡΑ ΥΔΡΑΥΛΙΚΩΝ ΣΥΣΤΗΜΑΤΩΝ  SAE 10W/30   </t>
  </si>
  <si>
    <t xml:space="preserve">ΛΙΠΑΝΤΙΚΟ ΣΑΣΜΑΝ SAE 75W/90   </t>
  </si>
  <si>
    <t xml:space="preserve">ΛΙΠΑΝΤΙΚΟ ΣΑΣΜΑΝ SAE 80W/90   </t>
  </si>
  <si>
    <t xml:space="preserve">ΛΙΠΑΝΤΙΚΟ ΔΙΑΦΟΡΙΚΩΝ SAE 85W-140  </t>
  </si>
  <si>
    <t xml:space="preserve">ΒΑΛΒΟΛΙΝΗ-ΜΠΛΟΚΕ ΔΙΑΦΟΡΙΚΟ LS85/140 </t>
  </si>
  <si>
    <t xml:space="preserve">ΒΑΛΒΟΛΙΝΗ-ΜΠΛΟΚΕ ΔΙΑΦΟΡΙΚΟ LS85/90  </t>
  </si>
  <si>
    <t xml:space="preserve">ΥΓΡΟ ΥΔΡΑΥΛΙΚΩΝ ΣΥΣΤΗΜΑΤΩΝ HLP68  </t>
  </si>
  <si>
    <t xml:space="preserve">ΥΓΡΟ ΥΔΡΑΥΛΙΚΩΝ ΣΥΣΤΗΜΑΤΩΝ HLP46  </t>
  </si>
  <si>
    <t xml:space="preserve">ΑΝΤΙΨΥΚΤΙΚΟ ΥΓΡΟ (ΠΑΡΑΦΛΟΥ)  </t>
  </si>
  <si>
    <t xml:space="preserve">ΥΓΡΟ ΕΠΙΛΕΚΤΙΚΗΣ ΚΑΤΑΛΥΣΗΣ (ADBLUE)  </t>
  </si>
  <si>
    <t xml:space="preserve">ΛΑΔΙ ΜΙΞΗΣ ΚΟΚΚΙΝΟ  </t>
  </si>
  <si>
    <t xml:space="preserve">ΓΡΑΣΟ ΓΩΝΙΑΚΗΣ ΧΟΡΤΟΚΟΠΤΙΚΩΝ  </t>
  </si>
  <si>
    <t xml:space="preserve">ΓΡΑΣΟ ΥΓΡΟ ΓΙΑ ΑΛΥΣΙΔΕΣ ΑΛΥΣΣΟΠΡΙΟΝΩΝ  </t>
  </si>
  <si>
    <t xml:space="preserve">ΛΑΔΙ ΑΛΥΣΙΔΑΣ  </t>
  </si>
  <si>
    <t>ΔΑΠΑΝΗ ΜΕ Φ.Π.Α. ΓΙΑ  2017-2018</t>
  </si>
  <si>
    <t>ΠΟΣΟΤΗΤΑ  ΓΙΑ 2018-2019</t>
  </si>
  <si>
    <t>ΤΙΜΗ ΜΟΝΑΔΑΣ  ΓΙΑ 2018-2019</t>
  </si>
  <si>
    <t xml:space="preserve">ΠΕΤΡΕΛΑΙΟ ΚΙΝΗΣΗΣ </t>
  </si>
  <si>
    <t xml:space="preserve">ΠΕΤΡΕΛΑΙΟ ΘΕΡΜΑΝΣΗΣ </t>
  </si>
  <si>
    <t xml:space="preserve">ΛΙΠΑΝΤΙΚΟ ΒΕΝΖΙΝΟΚΙΝΗΤΗΡΩΝ  SAE15W/40 </t>
  </si>
  <si>
    <t xml:space="preserve">              ΠΡΟΫΠΟΛΟΓΙΣΜΟΣ:</t>
  </si>
  <si>
    <t xml:space="preserve"> ΑΘΛΗΤΙΚΟΣ ΟΡΓΑΝΙΣΜΟΣ ΔΗΜΟΥ ΣΠΑΡΤΗΣ</t>
  </si>
  <si>
    <t xml:space="preserve">   Ν.Π. ΚΟΙΝΩΝΙΚΗΣ ΠΡΟΣΤΑΣΙΑΣ ΑΛΛΗΛΕΓΓΥΗΣ ΚΑΙ ΠΑΙΔΕΙΑΣ</t>
  </si>
  <si>
    <t>ΣΧΟΛΙΚΗ ΕΠΙΤΡΟΠΗ ΠΡΩΤΟΒΑΘΜΙΑΣ ΕΚΠΑΙΔΕΥΣΗΣ</t>
  </si>
  <si>
    <t>ΣΧΟΛΙΚΗ ΕΠΙΤΡΟΠΗ ΔΕΥΤΕΡΟΒΑΘΜΙΑΣ ΕΚΠΑΙΔΕΥΣΗΣ</t>
  </si>
  <si>
    <t>ΚΑ: 10-6641.002</t>
  </si>
  <si>
    <t>ΚΩΔΙΚΟΣ</t>
  </si>
  <si>
    <t>ΑΡΧ ΠΡΟΥΠ</t>
  </si>
  <si>
    <t>ΠΡΟΫΠ ΜΕΛ</t>
  </si>
  <si>
    <t>ΥΠΟΛ ΚΩΔ</t>
  </si>
  <si>
    <t>ΚΑ:10-6643.001</t>
  </si>
  <si>
    <t>ΚΑ: 15-6643.003</t>
  </si>
  <si>
    <t>ΚΑ: 15-6644.003</t>
  </si>
  <si>
    <t>ΕΠΙΜΕΡΟΥΣ ΠΟΣΟΤΗΤΑ</t>
  </si>
  <si>
    <t>ΕΠΙΜΕΡΟΥΣ ΠΟΣΑ ΧΩΡΙΣ Φ.ΠΑ.</t>
  </si>
  <si>
    <t>ΕΠΙΜΕΡΟΥΣ ΠΟΣΑ ΜΕ Φ.Π.Α.</t>
  </si>
  <si>
    <t>ΚΩΔΙΚΟΙ</t>
  </si>
  <si>
    <t>ΑΡΧ. ΠΡΟΥΠ</t>
  </si>
  <si>
    <t>ΠΡΟΥΠ ΛΙΠΑΝΤΙΚΩΝ</t>
  </si>
  <si>
    <t>ΠΡΟΫΠ ΚΑΥΣΙΜΩΝ</t>
  </si>
  <si>
    <t>ΥΠΟΛΟΙΠΑ</t>
  </si>
  <si>
    <t>ΔΑΠΑΝΗ  ΧΩΡΙΣ Φ.Π.Α ΓΙΑ 2017-2018</t>
  </si>
  <si>
    <t xml:space="preserve"> ΔΑΠΑΝΗ ΜΕ Φ.Π.Α. ΓΙΑ 2017-2018</t>
  </si>
  <si>
    <t>ΔΑΠΑΝΗ  ΧΩΡΙΣ Φ.Π.Α ΓΙΑ 2018-2019</t>
  </si>
  <si>
    <t xml:space="preserve"> ΔΑΠΑΝΗ ΜΕ Φ.Π.Α. ΓΙΑ 2018-2019</t>
  </si>
  <si>
    <t>ΣΥΝΟΛΙΚΗ ΔΑΠΑΝΗ ΔΙΕΤΙΑΣ (2017-2019)</t>
  </si>
  <si>
    <t>ΑΡ. ΜΕΛΕΤΗΣ:   /2017</t>
  </si>
  <si>
    <t xml:space="preserve">ΠΡΟΫΠΟΛΟΓΙΣΜΟΣ: </t>
  </si>
  <si>
    <t xml:space="preserve">                                                          ΠΡΟΜΗΘΕΙΑ</t>
  </si>
  <si>
    <t xml:space="preserve">                                                    ΤΟΥ ΔΗΜΟΥ ΣΠΑΡΤΗΣ ΚΑΙ </t>
  </si>
  <si>
    <t xml:space="preserve">                                              ΤΩΝ ΝΟΜΙΚΩΝ ΤΟΥ ΠΡΟΣΩΠΩΝ</t>
  </si>
  <si>
    <t xml:space="preserve">ΣΠΑΡΤΗ:  </t>
  </si>
  <si>
    <t>20-6641.004</t>
  </si>
  <si>
    <t>20-6641….</t>
  </si>
  <si>
    <t>ΤΙΤΛΟΣ ΚΩΔΙΚΟΥ</t>
  </si>
  <si>
    <t>ΣΥΝΟΛΑ</t>
  </si>
  <si>
    <t xml:space="preserve">                                           ΑΘΡΟΙΣΜΑ  ΛΙΠΑΝΤΙΚΩΝ ΣΕ ΟΛΟΥΣ ΤΟΥΣ ΚΩΔΙΚΟΥΣ</t>
  </si>
  <si>
    <t>10-6641.003</t>
  </si>
  <si>
    <t>30-6641.004</t>
  </si>
  <si>
    <t>35-6641.004</t>
  </si>
  <si>
    <t>70-6641.004</t>
  </si>
  <si>
    <t>10-6641….</t>
  </si>
  <si>
    <t>30-6641….</t>
  </si>
  <si>
    <t>35-6641….</t>
  </si>
  <si>
    <t>70-6641….</t>
  </si>
  <si>
    <t>ΠΡΟΜΗΘΕΙΑ ΚΑΥΣΙΜΩΝ &amp; ΛΙΠΑΝΤΙΚΩΝ  2017</t>
  </si>
  <si>
    <t xml:space="preserve">ΠΡΟΜΗΘΕΙΑ ΚΑΥΣΙΜΩΝ ΚΑΙ ΛΙΠΑΝΤΙΚΩΝ 2017 </t>
  </si>
  <si>
    <t>ΠΡΟΜΗΘΕΙΑ ΚΑΥΣΙΜΩΝ ΚΑΙ ΛΙΠΑΝΤΙΚΩΝ ΓΙΑ ΚΙΝΗΣΗ 
ΜΕΤΑΦΟΡΙΚΩΝ ΜΕΣΩΝ ΚΑΙ ΜΗΧΑΝΗΜΑΤΩΝ ΣΥΜΒΑΣΗΣ 2017</t>
  </si>
  <si>
    <t>ΠΡΟΜΗΘΕΙΑ ΚΑΥΣΙΜΩΝ ΚΑΙ ΛΙΠΑΝΤΙΚΩΝ ΣΥΜΒΑΣΗΣ  2017</t>
  </si>
  <si>
    <t>ΠΡΟΜΗΘΕΙΑ ΚΑΥΣΙΜΩΝ ΚΑΙ ΛΙΠΑΝΤΙΚΩΝ ΣΥΜΒΑΣΗΣ   2017</t>
  </si>
  <si>
    <t>ΠΡΟΜΗΘΕΙΑ ΚΑΥΣΙΜΩΝ ΚΑΙ ΛΙΠΑΝΤΙΚΩΝ ΣΥΜΒΑΣΗΣ   2018</t>
  </si>
  <si>
    <t>ΠΡΟΜΗΘΕΙΑ ΚΑΥΣΙΜΩΝ &amp; ΛΙΠΑΝΤΙΚΩΝ  2018</t>
  </si>
  <si>
    <t xml:space="preserve">ΠΡΟΜΗΘΕΙΑ ΚΑΥΣΙΜΩΝ ΚΑΙ ΛΙΠΑΝΤΙΚΩΝ 2018 </t>
  </si>
  <si>
    <t>ΠΡΟΜΗΘΕΙΑ ΚΑΥΣΙΜΩΝ ΚΑΙ ΛΙΠΑΝΤΙΚΩΝ ΣΥΜΒΑΣΗΣ  2018</t>
  </si>
  <si>
    <t>ΠΡΟΜΗΘΕΙΑ ΚΑΥΣΙΜΩΝ ΚΑΙ ΛΙΠΑΝΤΙΚΩΝ ΓΙΑ ΚΙΝΗΣΗ 
ΜΕΤΑΦΟΡΙΚΩΝ ΜΕΣΩΝ ΚΑΙ ΜΗΧΑΝΗΜΑΤΩΝ ΣΥΜΒΑΣΗΣ 2018</t>
  </si>
  <si>
    <t>ΚΩΔΙΚΟΣ 10-6641.003</t>
  </si>
  <si>
    <t>ΚΩΔΙΚΟΣ 20-6641.004</t>
  </si>
  <si>
    <t>ΚΩΔΙΚΟΣ 30-6641.004</t>
  </si>
  <si>
    <t>ΚΩΔΙΚΟΣ 35-6641.004</t>
  </si>
  <si>
    <t>ΚΩΔΙΚΟΣ 70-6641.004</t>
  </si>
  <si>
    <t>ΚΩΔΙΚΟΣ 70-6641…..</t>
  </si>
  <si>
    <t>ΚΩΔΙΚΟΣ 35-6641….</t>
  </si>
  <si>
    <t>ΚΩΔΙΚΟΣ 30-6641…..</t>
  </si>
  <si>
    <t>ΚΩΔΙΚΟΣ 20-6641…..</t>
  </si>
  <si>
    <t>ΚΩΔΙΚΟΣ 10-6641…..</t>
  </si>
  <si>
    <t>ΚΑΤΑΜΕΡΙΣΜΟΣ ΚΑΥΣΙΜΩΝ ΑΝΑ ΚΩΔΙΚΟ</t>
  </si>
  <si>
    <t>ΚΑΤΑΜΕΡΙΣΜΟΣ ΛΙΠΑΝΤΙΚΩΝ ΑΝΑ ΚΩΔΙΚΟ</t>
  </si>
  <si>
    <t xml:space="preserve">ΣΥΓΚΕΝΤΡΩΤΙΚΑ ΣΤΟΙΧΕΙΑ </t>
  </si>
  <si>
    <t>ΤΜΗΜΑ 1  (ΚΑΥΣΙΜΑ ΔΗΜΟΥ ΣΠΑΡΤΗΣ)</t>
  </si>
  <si>
    <t>ΤΜΗΜΑ 2 (ΛΙΠΑΝΤΙΚΑ ΔΗΜΟΥ ΣΠΑΡΤΗΣ)</t>
  </si>
  <si>
    <t>ΤΜΗΜΑ 3  (ΚΑΥΣΙΜΑ ΑΘΛΗΤΙΚΟΥ ΟΡΓΑΝΙΣΜΟΥ ΔΗΜΟΥ ΣΠΑΡΤΗΣ)</t>
  </si>
  <si>
    <t>ΤΜΗΜΑ 4 (ΚΑΥΣΙΜΑ Ν.Π. ΚΟΙΝΩΝΙΚΗΣ ΠΡΟΣΤΑΣΙΑΣ ΑΛΛΗΛΕΓΓΥΗΣ ΚΑΙ ΠΑΙΔΕΙΑΣ)</t>
  </si>
  <si>
    <t>ΤΜΗΜΑ  5 (ΛΙΠΑΝΤΙΚΑ Ν.Π. ΚΟΙΝΩΝΙΚΗΣ ΠΡΟΣΤΑΣΙΑΣ ΑΛΛΗΛΕΓΓΥΗΣ ΚΑΙ ΠΑΙΔΕΙΑΣ)</t>
  </si>
  <si>
    <t>ΤΜΗΜΑ 6 (ΚΑΥΣΙΜΑ ΣΧΟΛΙΚΗΣ ΕΠΙΤΡΟΠΗΣ ΠΡΩΤΟΒΑΘΜΙΑΣ ΕΚΠΑΙΔΕΥΣΗΣ)</t>
  </si>
  <si>
    <t>ΤΜΗΜΑ 7 (ΚΑΥΣΙΜΑ ΣΧΟΛΙΚΗΣ ΕΠΙΤΡΟΠΗΣ ΔΕΥΤΕΡΟΒΑΘΜΙΑΣ ΕΚΠΑΙΔΕΥΣΗΣ)</t>
  </si>
  <si>
    <t xml:space="preserve">ΛΙΠΑΝΤΙΚΟ ΣΑΣΜΑΝ SAE 30   </t>
  </si>
  <si>
    <t xml:space="preserve">ΛΙΠΑΝΤΙΚΟ ΣΑΣΜΑΝ SAE 30  </t>
  </si>
  <si>
    <t xml:space="preserve">ΛΙΠΑΝΤΙΚΟ ΣΑΣΜΑΝ SAE 30 </t>
  </si>
  <si>
    <t xml:space="preserve"> ΣΠΑΡΤΗ:       /04/2017</t>
  </si>
  <si>
    <r>
      <t xml:space="preserve">              ΑΡ. ΜΕΛΕΤΗΣ:         2  /2017   </t>
    </r>
    <r>
      <rPr>
        <sz val="10"/>
        <rFont val="Arial"/>
        <family val="0"/>
      </rPr>
      <t xml:space="preserve"> </t>
    </r>
  </si>
  <si>
    <t>ΝΙΚΟΛΕΤΟΣ ΣΤΑΥΡΟΣ</t>
  </si>
  <si>
    <t>ΣΠΑΡΤΗ:    11  /04/2017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</si>
</sst>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#,##0.000"/>
    <numFmt numFmtId="167" formatCode="0.000"/>
    <numFmt numFmtId="168" formatCode="#,##0.000\ _€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  <numFmt numFmtId="173" formatCode="#,##0.00;[Red]#,##0.00"/>
    <numFmt numFmtId="174" formatCode="&quot;Ναι&quot;;&quot;Ναι&quot;;&quot;Όχι&quot;"/>
    <numFmt numFmtId="175" formatCode="&quot;Ενεργό&quot;;&quot;Ενεργό&quot;;&quot;Ανενεργό&quot;"/>
    <numFmt numFmtId="176" formatCode="0.0"/>
    <numFmt numFmtId="177" formatCode="[$-408]dddd\,\ d\ mmmm\ yyyy"/>
    <numFmt numFmtId="178" formatCode="[$-408]h:mm:ss\ AM/PM"/>
    <numFmt numFmtId="179" formatCode="#,##0.0"/>
    <numFmt numFmtId="180" formatCode="0.0000"/>
    <numFmt numFmtId="181" formatCode="_-* #,##0.000\ _€_-;\-* #,##0.000\ _€_-;_-* &quot;-&quot;??\ _€_-;_-@_-"/>
    <numFmt numFmtId="182" formatCode="_-* #,##0.0\ &quot;€&quot;_-;\-* #,##0.0\ &quot;€&quot;_-;_-* &quot;-&quot;??\ &quot;€&quot;_-;_-@_-"/>
    <numFmt numFmtId="183" formatCode="_-* #,##0.000\ &quot;€&quot;_-;\-* #,##0.000\ &quot;€&quot;_-;_-* &quot;-&quot;??\ &quot;€&quot;_-;_-@_-"/>
    <numFmt numFmtId="184" formatCode="#,##0.0000\ &quot;€&quot;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8" borderId="1" applyNumberFormat="0" applyAlignment="0" applyProtection="0"/>
  </cellStyleXfs>
  <cellXfs count="18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 horizontal="justify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164" fontId="7" fillId="0" borderId="2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5" fontId="7" fillId="0" borderId="12" xfId="0" applyNumberFormat="1" applyFont="1" applyBorder="1" applyAlignment="1">
      <alignment/>
    </xf>
    <xf numFmtId="165" fontId="7" fillId="0" borderId="23" xfId="0" applyNumberFormat="1" applyFont="1" applyBorder="1" applyAlignment="1">
      <alignment/>
    </xf>
    <xf numFmtId="0" fontId="7" fillId="0" borderId="24" xfId="0" applyFont="1" applyBorder="1" applyAlignment="1">
      <alignment wrapText="1"/>
    </xf>
    <xf numFmtId="164" fontId="7" fillId="33" borderId="25" xfId="0" applyNumberFormat="1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164" fontId="7" fillId="34" borderId="26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33" borderId="27" xfId="0" applyNumberFormat="1" applyFont="1" applyFill="1" applyBorder="1" applyAlignment="1">
      <alignment/>
    </xf>
    <xf numFmtId="164" fontId="7" fillId="33" borderId="28" xfId="0" applyNumberFormat="1" applyFont="1" applyFill="1" applyBorder="1" applyAlignment="1">
      <alignment/>
    </xf>
    <xf numFmtId="164" fontId="7" fillId="34" borderId="28" xfId="0" applyNumberFormat="1" applyFont="1" applyFill="1" applyBorder="1" applyAlignment="1">
      <alignment/>
    </xf>
    <xf numFmtId="164" fontId="7" fillId="0" borderId="23" xfId="0" applyNumberFormat="1" applyFont="1" applyBorder="1" applyAlignment="1">
      <alignment/>
    </xf>
    <xf numFmtId="167" fontId="7" fillId="0" borderId="23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4" fontId="7" fillId="33" borderId="28" xfId="0" applyNumberFormat="1" applyFont="1" applyFill="1" applyBorder="1" applyAlignment="1">
      <alignment/>
    </xf>
    <xf numFmtId="164" fontId="7" fillId="33" borderId="28" xfId="0" applyNumberFormat="1" applyFont="1" applyFill="1" applyBorder="1" applyAlignment="1">
      <alignment/>
    </xf>
    <xf numFmtId="164" fontId="7" fillId="33" borderId="25" xfId="0" applyNumberFormat="1" applyFont="1" applyFill="1" applyBorder="1" applyAlignment="1">
      <alignment/>
    </xf>
    <xf numFmtId="164" fontId="7" fillId="34" borderId="28" xfId="0" applyNumberFormat="1" applyFont="1" applyFill="1" applyBorder="1" applyAlignment="1">
      <alignment/>
    </xf>
    <xf numFmtId="164" fontId="7" fillId="0" borderId="23" xfId="49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35" borderId="10" xfId="0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164" fontId="0" fillId="35" borderId="10" xfId="0" applyNumberFormat="1" applyFill="1" applyBorder="1" applyAlignment="1">
      <alignment/>
    </xf>
    <xf numFmtId="0" fontId="0" fillId="35" borderId="10" xfId="0" applyFont="1" applyFill="1" applyBorder="1" applyAlignment="1">
      <alignment wrapText="1"/>
    </xf>
    <xf numFmtId="2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4" fontId="7" fillId="0" borderId="10" xfId="0" applyNumberFormat="1" applyFont="1" applyFill="1" applyBorder="1" applyAlignment="1">
      <alignment/>
    </xf>
    <xf numFmtId="164" fontId="12" fillId="0" borderId="10" xfId="0" applyNumberFormat="1" applyFont="1" applyBorder="1" applyAlignment="1">
      <alignment horizontal="right"/>
    </xf>
    <xf numFmtId="164" fontId="12" fillId="0" borderId="13" xfId="0" applyNumberFormat="1" applyFont="1" applyBorder="1" applyAlignment="1">
      <alignment horizontal="right"/>
    </xf>
    <xf numFmtId="44" fontId="7" fillId="36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13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7" borderId="10" xfId="0" applyFont="1" applyFill="1" applyBorder="1" applyAlignment="1">
      <alignment/>
    </xf>
    <xf numFmtId="164" fontId="0" fillId="37" borderId="10" xfId="0" applyNumberFormat="1" applyFill="1" applyBorder="1" applyAlignment="1">
      <alignment/>
    </xf>
    <xf numFmtId="164" fontId="13" fillId="3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4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8" borderId="16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34" borderId="34" xfId="0" applyFont="1" applyFill="1" applyBorder="1" applyAlignment="1">
      <alignment horizontal="center"/>
    </xf>
    <xf numFmtId="165" fontId="7" fillId="34" borderId="29" xfId="0" applyNumberFormat="1" applyFont="1" applyFill="1" applyBorder="1" applyAlignment="1">
      <alignment horizontal="center"/>
    </xf>
    <xf numFmtId="165" fontId="7" fillId="34" borderId="30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165" fontId="7" fillId="33" borderId="29" xfId="0" applyNumberFormat="1" applyFont="1" applyFill="1" applyBorder="1" applyAlignment="1">
      <alignment horizontal="center"/>
    </xf>
    <xf numFmtId="165" fontId="7" fillId="33" borderId="30" xfId="0" applyNumberFormat="1" applyFont="1" applyFill="1" applyBorder="1" applyAlignment="1">
      <alignment horizontal="center"/>
    </xf>
    <xf numFmtId="0" fontId="7" fillId="38" borderId="31" xfId="0" applyFont="1" applyFill="1" applyBorder="1" applyAlignment="1">
      <alignment horizontal="center"/>
    </xf>
    <xf numFmtId="0" fontId="7" fillId="38" borderId="32" xfId="0" applyFont="1" applyFill="1" applyBorder="1" applyAlignment="1">
      <alignment horizontal="center"/>
    </xf>
    <xf numFmtId="0" fontId="7" fillId="38" borderId="33" xfId="0" applyFont="1" applyFill="1" applyBorder="1" applyAlignment="1">
      <alignment horizontal="center"/>
    </xf>
    <xf numFmtId="2" fontId="7" fillId="33" borderId="29" xfId="0" applyNumberFormat="1" applyFont="1" applyFill="1" applyBorder="1" applyAlignment="1">
      <alignment horizontal="center"/>
    </xf>
    <xf numFmtId="2" fontId="7" fillId="33" borderId="34" xfId="0" applyNumberFormat="1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2" fillId="0" borderId="10" xfId="0" applyNumberFormat="1" applyFont="1" applyBorder="1" applyAlignment="1">
      <alignment horizontal="right"/>
    </xf>
    <xf numFmtId="164" fontId="7" fillId="34" borderId="16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164" fontId="7" fillId="0" borderId="16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164" fontId="7" fillId="0" borderId="12" xfId="0" applyNumberFormat="1" applyFont="1" applyBorder="1" applyAlignment="1">
      <alignment horizontal="right"/>
    </xf>
    <xf numFmtId="164" fontId="12" fillId="0" borderId="16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164" fontId="12" fillId="33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64" fontId="7" fillId="0" borderId="37" xfId="0" applyNumberFormat="1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164" fontId="7" fillId="0" borderId="17" xfId="49" applyNumberFormat="1" applyFont="1" applyBorder="1" applyAlignment="1">
      <alignment horizontal="center"/>
    </xf>
    <xf numFmtId="164" fontId="7" fillId="0" borderId="13" xfId="49" applyNumberFormat="1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7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6" xfId="0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</xdr:row>
      <xdr:rowOff>0</xdr:rowOff>
    </xdr:from>
    <xdr:to>
      <xdr:col>1</xdr:col>
      <xdr:colOff>962025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192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152400</xdr:rowOff>
    </xdr:from>
    <xdr:to>
      <xdr:col>2</xdr:col>
      <xdr:colOff>314325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5240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100"/>
  <sheetViews>
    <sheetView tabSelected="1" zoomScalePageLayoutView="0" workbookViewId="0" topLeftCell="C12">
      <selection activeCell="O87" sqref="O87"/>
    </sheetView>
  </sheetViews>
  <sheetFormatPr defaultColWidth="9.140625" defaultRowHeight="12.75"/>
  <cols>
    <col min="1" max="1" width="4.421875" style="0" customWidth="1"/>
    <col min="2" max="2" width="32.28125" style="0" customWidth="1"/>
    <col min="3" max="3" width="11.00390625" style="0" customWidth="1"/>
    <col min="4" max="4" width="14.57421875" style="0" customWidth="1"/>
    <col min="5" max="5" width="14.7109375" style="0" customWidth="1"/>
    <col min="6" max="6" width="16.421875" style="0" customWidth="1"/>
    <col min="7" max="7" width="15.00390625" style="0" customWidth="1"/>
    <col min="8" max="8" width="16.00390625" style="0" customWidth="1"/>
    <col min="9" max="9" width="14.421875" style="0" customWidth="1"/>
    <col min="10" max="10" width="12.421875" style="0" customWidth="1"/>
    <col min="11" max="11" width="14.00390625" style="0" customWidth="1"/>
    <col min="12" max="12" width="13.57421875" style="0" customWidth="1"/>
    <col min="13" max="13" width="16.8515625" style="0" customWidth="1"/>
    <col min="14" max="14" width="10.140625" style="0" bestFit="1" customWidth="1"/>
    <col min="16" max="17" width="11.7109375" style="0" bestFit="1" customWidth="1"/>
    <col min="18" max="18" width="12.28125" style="0" bestFit="1" customWidth="1"/>
    <col min="19" max="19" width="10.8515625" style="0" bestFit="1" customWidth="1"/>
  </cols>
  <sheetData>
    <row r="4" spans="6:13" ht="13.5">
      <c r="F4" s="118"/>
      <c r="G4" s="118"/>
      <c r="H4" s="118"/>
      <c r="K4" s="118" t="s">
        <v>24</v>
      </c>
      <c r="L4" s="118"/>
      <c r="M4" s="118"/>
    </row>
    <row r="5" spans="2:13" ht="13.5">
      <c r="B5" s="2" t="s">
        <v>21</v>
      </c>
      <c r="F5" s="119"/>
      <c r="G5" s="119"/>
      <c r="H5" s="119"/>
      <c r="K5" s="119" t="s">
        <v>25</v>
      </c>
      <c r="L5" s="119"/>
      <c r="M5" s="119"/>
    </row>
    <row r="6" spans="2:13" ht="12.75">
      <c r="B6" t="s">
        <v>22</v>
      </c>
      <c r="F6" s="119"/>
      <c r="G6" s="119"/>
      <c r="H6" s="119"/>
      <c r="K6" s="119" t="s">
        <v>26</v>
      </c>
      <c r="L6" s="119"/>
      <c r="M6" s="119"/>
    </row>
    <row r="7" spans="2:13" ht="13.5">
      <c r="B7" s="3" t="s">
        <v>23</v>
      </c>
      <c r="F7" s="119"/>
      <c r="G7" s="119"/>
      <c r="H7" s="119"/>
      <c r="K7" s="119" t="s">
        <v>27</v>
      </c>
      <c r="L7" s="119"/>
      <c r="M7" s="119"/>
    </row>
    <row r="8" ht="13.5">
      <c r="B8" s="2"/>
    </row>
    <row r="9" spans="2:13" ht="13.5">
      <c r="B9" s="2"/>
      <c r="F9" s="120"/>
      <c r="G9" s="121"/>
      <c r="H9" s="121"/>
      <c r="K9" s="120" t="s">
        <v>172</v>
      </c>
      <c r="L9" s="121"/>
      <c r="M9" s="121"/>
    </row>
    <row r="10" spans="2:13" ht="13.5">
      <c r="B10" s="2"/>
      <c r="F10" s="46"/>
      <c r="G10" s="47"/>
      <c r="H10" s="47"/>
      <c r="K10" s="46"/>
      <c r="L10" s="47"/>
      <c r="M10" s="47"/>
    </row>
    <row r="11" spans="2:13" ht="13.5">
      <c r="B11" s="2"/>
      <c r="F11" s="46"/>
      <c r="G11" s="47"/>
      <c r="H11" s="47"/>
      <c r="K11" s="46" t="s">
        <v>93</v>
      </c>
      <c r="L11" s="47"/>
      <c r="M11" s="82">
        <v>985245.82</v>
      </c>
    </row>
    <row r="12" ht="13.5" thickBot="1"/>
    <row r="13" spans="1:13" ht="15.75" thickBot="1">
      <c r="A13" s="122" t="s">
        <v>19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</row>
    <row r="14" spans="1:13" ht="13.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2.75">
      <c r="A15" s="125" t="s">
        <v>22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3.5" thickBot="1">
      <c r="A16" s="125" t="s">
        <v>161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</row>
    <row r="17" spans="1:15" ht="42" customHeight="1">
      <c r="A17" s="24" t="s">
        <v>0</v>
      </c>
      <c r="B17" s="25" t="s">
        <v>1</v>
      </c>
      <c r="C17" s="50" t="s">
        <v>2</v>
      </c>
      <c r="D17" s="53" t="s">
        <v>55</v>
      </c>
      <c r="E17" s="54" t="s">
        <v>52</v>
      </c>
      <c r="F17" s="54" t="s">
        <v>53</v>
      </c>
      <c r="G17" s="54" t="s">
        <v>54</v>
      </c>
      <c r="H17" s="55" t="s">
        <v>56</v>
      </c>
      <c r="I17" s="60" t="s">
        <v>61</v>
      </c>
      <c r="J17" s="54" t="s">
        <v>49</v>
      </c>
      <c r="K17" s="54" t="s">
        <v>50</v>
      </c>
      <c r="L17" s="54" t="s">
        <v>62</v>
      </c>
      <c r="M17" s="55" t="s">
        <v>57</v>
      </c>
      <c r="O17" s="71"/>
    </row>
    <row r="18" spans="1:16" ht="12.75">
      <c r="A18" s="24">
        <v>1</v>
      </c>
      <c r="B18" s="25" t="s">
        <v>64</v>
      </c>
      <c r="C18" s="51" t="s">
        <v>6</v>
      </c>
      <c r="D18" s="59">
        <v>1.03</v>
      </c>
      <c r="E18" s="33">
        <v>155647</v>
      </c>
      <c r="F18" s="32">
        <f>D18*E18</f>
        <v>160316.41</v>
      </c>
      <c r="G18" s="28">
        <f>F18*0.24</f>
        <v>38475.9384</v>
      </c>
      <c r="H18" s="56">
        <f>F18+G18</f>
        <v>198792.34840000002</v>
      </c>
      <c r="I18" s="58">
        <v>1.03</v>
      </c>
      <c r="J18" s="33">
        <v>194540</v>
      </c>
      <c r="K18" s="32">
        <f>I18*J18</f>
        <v>200376.2</v>
      </c>
      <c r="L18" s="28">
        <f>K18*0.24</f>
        <v>48090.288</v>
      </c>
      <c r="M18" s="56">
        <f>K18+L18</f>
        <v>248466.488</v>
      </c>
      <c r="P18" s="38"/>
    </row>
    <row r="19" spans="1:16" ht="12.75">
      <c r="A19" s="24">
        <v>2</v>
      </c>
      <c r="B19" s="25" t="s">
        <v>65</v>
      </c>
      <c r="C19" s="51" t="s">
        <v>6</v>
      </c>
      <c r="D19" s="59">
        <v>0.82</v>
      </c>
      <c r="E19" s="33">
        <v>24586.93</v>
      </c>
      <c r="F19" s="28">
        <f>D19*E19</f>
        <v>20161.2826</v>
      </c>
      <c r="G19" s="28">
        <f>4838.7</f>
        <v>4838.7</v>
      </c>
      <c r="H19" s="56">
        <f>F19+G19</f>
        <v>24999.9826</v>
      </c>
      <c r="I19" s="58">
        <v>0.82</v>
      </c>
      <c r="J19" s="33">
        <v>24586.93</v>
      </c>
      <c r="K19" s="28">
        <f>I19*J19</f>
        <v>20161.2826</v>
      </c>
      <c r="L19" s="28">
        <v>4838.7</v>
      </c>
      <c r="M19" s="56">
        <f>K19+L19</f>
        <v>24999.9826</v>
      </c>
      <c r="P19" s="38"/>
    </row>
    <row r="20" spans="1:16" ht="13.5" thickBot="1">
      <c r="A20" s="49">
        <v>3</v>
      </c>
      <c r="B20" s="48" t="s">
        <v>66</v>
      </c>
      <c r="C20" s="52" t="s">
        <v>6</v>
      </c>
      <c r="D20" s="59">
        <v>1.26</v>
      </c>
      <c r="E20" s="33">
        <v>21900</v>
      </c>
      <c r="F20" s="32">
        <f>D20*E20</f>
        <v>27594</v>
      </c>
      <c r="G20" s="28">
        <f>F20*0.24</f>
        <v>6622.5599999999995</v>
      </c>
      <c r="H20" s="56">
        <f>F20+G20</f>
        <v>34216.56</v>
      </c>
      <c r="I20" s="58">
        <v>1.26</v>
      </c>
      <c r="J20" s="33">
        <v>28500</v>
      </c>
      <c r="K20" s="32">
        <f>I20*J20</f>
        <v>35910</v>
      </c>
      <c r="L20" s="28">
        <f>K20*0.24</f>
        <v>8618.4</v>
      </c>
      <c r="M20" s="56">
        <f>K20+L20</f>
        <v>44528.4</v>
      </c>
      <c r="P20" s="38"/>
    </row>
    <row r="21" spans="1:16" ht="13.5" thickBot="1">
      <c r="A21" s="132" t="s">
        <v>63</v>
      </c>
      <c r="B21" s="133"/>
      <c r="C21" s="134"/>
      <c r="D21" s="135" t="s">
        <v>59</v>
      </c>
      <c r="E21" s="136"/>
      <c r="F21" s="77">
        <f>SUM(F18:F20)</f>
        <v>208071.6926</v>
      </c>
      <c r="G21" s="77">
        <f>SUM(G18:G20)</f>
        <v>49937.198399999994</v>
      </c>
      <c r="H21" s="78">
        <f>SUM(H18:H20)</f>
        <v>258008.891</v>
      </c>
      <c r="I21" s="114" t="s">
        <v>60</v>
      </c>
      <c r="J21" s="126"/>
      <c r="K21" s="79">
        <f>SUM(K18:K20)</f>
        <v>256447.48260000002</v>
      </c>
      <c r="L21" s="79">
        <f>SUM(L18:L20)</f>
        <v>61547.388</v>
      </c>
      <c r="M21" s="63">
        <f>SUM(M18:M20)</f>
        <v>317994.8706</v>
      </c>
      <c r="P21" s="82"/>
    </row>
    <row r="22" spans="1:8" ht="12.75">
      <c r="A22" s="19"/>
      <c r="B22" s="19"/>
      <c r="C22" s="19"/>
      <c r="D22" s="19"/>
      <c r="E22" s="19"/>
      <c r="F22" s="20"/>
      <c r="G22" s="21"/>
      <c r="H22" s="21"/>
    </row>
    <row r="23" spans="1:13" ht="13.5" thickBot="1">
      <c r="A23" s="119" t="s">
        <v>162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</row>
    <row r="24" spans="1:13" ht="57.75" customHeight="1">
      <c r="A24" s="24" t="s">
        <v>0</v>
      </c>
      <c r="B24" s="25" t="s">
        <v>1</v>
      </c>
      <c r="C24" s="50" t="s">
        <v>2</v>
      </c>
      <c r="D24" s="53" t="s">
        <v>55</v>
      </c>
      <c r="E24" s="54" t="s">
        <v>52</v>
      </c>
      <c r="F24" s="54" t="s">
        <v>53</v>
      </c>
      <c r="G24" s="54" t="s">
        <v>54</v>
      </c>
      <c r="H24" s="55" t="s">
        <v>56</v>
      </c>
      <c r="I24" s="53" t="s">
        <v>55</v>
      </c>
      <c r="J24" s="54" t="s">
        <v>49</v>
      </c>
      <c r="K24" s="54" t="s">
        <v>50</v>
      </c>
      <c r="L24" s="54" t="s">
        <v>51</v>
      </c>
      <c r="M24" s="55" t="s">
        <v>57</v>
      </c>
    </row>
    <row r="25" spans="1:15" ht="27" customHeight="1">
      <c r="A25" s="24">
        <v>1</v>
      </c>
      <c r="B25" s="25" t="s">
        <v>67</v>
      </c>
      <c r="C25" s="51" t="s">
        <v>6</v>
      </c>
      <c r="D25" s="69">
        <v>7</v>
      </c>
      <c r="E25" s="33">
        <v>1050</v>
      </c>
      <c r="F25" s="28">
        <f>D25*E25</f>
        <v>7350</v>
      </c>
      <c r="G25" s="28">
        <f>F25*0.24</f>
        <v>1764</v>
      </c>
      <c r="H25" s="56">
        <f>F25+G25</f>
        <v>9114</v>
      </c>
      <c r="I25" s="69">
        <v>7</v>
      </c>
      <c r="J25" s="33">
        <v>1050</v>
      </c>
      <c r="K25" s="28">
        <f>I25*J25</f>
        <v>7350</v>
      </c>
      <c r="L25" s="28">
        <f>K25*0.24</f>
        <v>1764</v>
      </c>
      <c r="M25" s="56">
        <f>K25+L25</f>
        <v>9114</v>
      </c>
      <c r="O25" s="38"/>
    </row>
    <row r="26" spans="1:16" ht="25.5" customHeight="1">
      <c r="A26" s="24">
        <v>2</v>
      </c>
      <c r="B26" s="25" t="s">
        <v>68</v>
      </c>
      <c r="C26" s="51" t="s">
        <v>6</v>
      </c>
      <c r="D26" s="69">
        <v>7</v>
      </c>
      <c r="E26" s="27">
        <v>450</v>
      </c>
      <c r="F26" s="28">
        <f aca="true" t="shared" si="0" ref="F26:F46">D26*E26</f>
        <v>3150</v>
      </c>
      <c r="G26" s="28">
        <f aca="true" t="shared" si="1" ref="G26:G46">F26*0.24</f>
        <v>756</v>
      </c>
      <c r="H26" s="56">
        <f aca="true" t="shared" si="2" ref="H26:H46">F26+G26</f>
        <v>3906</v>
      </c>
      <c r="I26" s="69">
        <v>7</v>
      </c>
      <c r="J26" s="27">
        <v>450</v>
      </c>
      <c r="K26" s="28">
        <f aca="true" t="shared" si="3" ref="K26:K46">I26*J26</f>
        <v>3150</v>
      </c>
      <c r="L26" s="28">
        <f aca="true" t="shared" si="4" ref="L26:L47">K26*0.24</f>
        <v>756</v>
      </c>
      <c r="M26" s="56">
        <f aca="true" t="shared" si="5" ref="M26:M46">K26+L26</f>
        <v>3906</v>
      </c>
      <c r="O26" s="38"/>
      <c r="P26" s="82"/>
    </row>
    <row r="27" spans="1:15" ht="26.25">
      <c r="A27" s="24">
        <v>3</v>
      </c>
      <c r="B27" s="25" t="s">
        <v>69</v>
      </c>
      <c r="C27" s="51" t="s">
        <v>6</v>
      </c>
      <c r="D27" s="80">
        <v>6.5</v>
      </c>
      <c r="E27" s="27">
        <v>160</v>
      </c>
      <c r="F27" s="28">
        <f t="shared" si="0"/>
        <v>1040</v>
      </c>
      <c r="G27" s="28">
        <f t="shared" si="1"/>
        <v>249.6</v>
      </c>
      <c r="H27" s="56">
        <f t="shared" si="2"/>
        <v>1289.6</v>
      </c>
      <c r="I27" s="80">
        <v>6.5</v>
      </c>
      <c r="J27" s="27">
        <v>160</v>
      </c>
      <c r="K27" s="28">
        <f t="shared" si="3"/>
        <v>1040</v>
      </c>
      <c r="L27" s="28">
        <f t="shared" si="4"/>
        <v>249.6</v>
      </c>
      <c r="M27" s="56">
        <f t="shared" si="5"/>
        <v>1289.6</v>
      </c>
      <c r="O27" s="38"/>
    </row>
    <row r="28" spans="1:16" ht="26.25">
      <c r="A28" s="24">
        <v>4</v>
      </c>
      <c r="B28" s="110" t="s">
        <v>70</v>
      </c>
      <c r="C28" s="51" t="s">
        <v>6</v>
      </c>
      <c r="D28" s="69">
        <v>7</v>
      </c>
      <c r="E28" s="27">
        <v>140</v>
      </c>
      <c r="F28" s="28">
        <f t="shared" si="0"/>
        <v>980</v>
      </c>
      <c r="G28" s="28">
        <f t="shared" si="1"/>
        <v>235.2</v>
      </c>
      <c r="H28" s="56">
        <f t="shared" si="2"/>
        <v>1215.2</v>
      </c>
      <c r="I28" s="69">
        <v>7</v>
      </c>
      <c r="J28" s="27">
        <v>140</v>
      </c>
      <c r="K28" s="28">
        <f t="shared" si="3"/>
        <v>980</v>
      </c>
      <c r="L28" s="28">
        <f t="shared" si="4"/>
        <v>235.2</v>
      </c>
      <c r="M28" s="56">
        <f t="shared" si="5"/>
        <v>1215.2</v>
      </c>
      <c r="O28" s="38"/>
      <c r="P28" s="82"/>
    </row>
    <row r="29" spans="1:15" ht="26.25">
      <c r="A29" s="24">
        <v>5</v>
      </c>
      <c r="B29" s="25" t="s">
        <v>71</v>
      </c>
      <c r="C29" s="51" t="s">
        <v>6</v>
      </c>
      <c r="D29" s="69">
        <v>6.5</v>
      </c>
      <c r="E29" s="27">
        <v>100</v>
      </c>
      <c r="F29" s="28">
        <f t="shared" si="0"/>
        <v>650</v>
      </c>
      <c r="G29" s="28">
        <f t="shared" si="1"/>
        <v>156</v>
      </c>
      <c r="H29" s="56">
        <f t="shared" si="2"/>
        <v>806</v>
      </c>
      <c r="I29" s="69">
        <v>6.5</v>
      </c>
      <c r="J29" s="27">
        <v>100</v>
      </c>
      <c r="K29" s="28">
        <f t="shared" si="3"/>
        <v>650</v>
      </c>
      <c r="L29" s="28">
        <f t="shared" si="4"/>
        <v>156</v>
      </c>
      <c r="M29" s="56">
        <f t="shared" si="5"/>
        <v>806</v>
      </c>
      <c r="O29" s="38"/>
    </row>
    <row r="30" spans="1:16" ht="26.25">
      <c r="A30" s="24">
        <v>6</v>
      </c>
      <c r="B30" s="23" t="s">
        <v>72</v>
      </c>
      <c r="C30" s="51" t="s">
        <v>6</v>
      </c>
      <c r="D30" s="69">
        <v>7.5</v>
      </c>
      <c r="E30" s="27">
        <v>400</v>
      </c>
      <c r="F30" s="28">
        <f t="shared" si="0"/>
        <v>3000</v>
      </c>
      <c r="G30" s="28">
        <f t="shared" si="1"/>
        <v>720</v>
      </c>
      <c r="H30" s="56">
        <f t="shared" si="2"/>
        <v>3720</v>
      </c>
      <c r="I30" s="69">
        <v>7.5</v>
      </c>
      <c r="J30" s="27">
        <v>400</v>
      </c>
      <c r="K30" s="28">
        <f t="shared" si="3"/>
        <v>3000</v>
      </c>
      <c r="L30" s="28">
        <f t="shared" si="4"/>
        <v>720</v>
      </c>
      <c r="M30" s="56">
        <f t="shared" si="5"/>
        <v>3720</v>
      </c>
      <c r="O30" s="38"/>
      <c r="P30" s="82"/>
    </row>
    <row r="31" spans="1:15" ht="26.25">
      <c r="A31" s="24">
        <v>7</v>
      </c>
      <c r="B31" s="23" t="s">
        <v>73</v>
      </c>
      <c r="C31" s="51" t="s">
        <v>6</v>
      </c>
      <c r="D31" s="69">
        <v>5</v>
      </c>
      <c r="E31" s="27">
        <v>400</v>
      </c>
      <c r="F31" s="28">
        <f t="shared" si="0"/>
        <v>2000</v>
      </c>
      <c r="G31" s="28">
        <f t="shared" si="1"/>
        <v>480</v>
      </c>
      <c r="H31" s="56">
        <f t="shared" si="2"/>
        <v>2480</v>
      </c>
      <c r="I31" s="69">
        <v>5</v>
      </c>
      <c r="J31" s="27">
        <v>400</v>
      </c>
      <c r="K31" s="28">
        <f t="shared" si="3"/>
        <v>2000</v>
      </c>
      <c r="L31" s="28">
        <f t="shared" si="4"/>
        <v>480</v>
      </c>
      <c r="M31" s="56">
        <f t="shared" si="5"/>
        <v>2480</v>
      </c>
      <c r="O31" s="38"/>
    </row>
    <row r="32" spans="1:15" ht="12.75">
      <c r="A32" s="24">
        <v>8</v>
      </c>
      <c r="B32" s="23" t="s">
        <v>74</v>
      </c>
      <c r="C32" s="51" t="s">
        <v>6</v>
      </c>
      <c r="D32" s="69">
        <v>5.5</v>
      </c>
      <c r="E32" s="27">
        <v>200</v>
      </c>
      <c r="F32" s="28">
        <f t="shared" si="0"/>
        <v>1100</v>
      </c>
      <c r="G32" s="28">
        <f t="shared" si="1"/>
        <v>264</v>
      </c>
      <c r="H32" s="56">
        <f t="shared" si="2"/>
        <v>1364</v>
      </c>
      <c r="I32" s="69">
        <v>5.5</v>
      </c>
      <c r="J32" s="27">
        <v>200</v>
      </c>
      <c r="K32" s="28">
        <f t="shared" si="3"/>
        <v>1100</v>
      </c>
      <c r="L32" s="28">
        <f t="shared" si="4"/>
        <v>264</v>
      </c>
      <c r="M32" s="56">
        <f t="shared" si="5"/>
        <v>1364</v>
      </c>
      <c r="O32" s="38"/>
    </row>
    <row r="33" spans="1:15" ht="12.75">
      <c r="A33" s="24">
        <v>9</v>
      </c>
      <c r="B33" s="23" t="s">
        <v>75</v>
      </c>
      <c r="C33" s="51" t="s">
        <v>6</v>
      </c>
      <c r="D33" s="69">
        <v>5.5</v>
      </c>
      <c r="E33" s="27">
        <v>100</v>
      </c>
      <c r="F33" s="28">
        <f t="shared" si="0"/>
        <v>550</v>
      </c>
      <c r="G33" s="28">
        <f t="shared" si="1"/>
        <v>132</v>
      </c>
      <c r="H33" s="56">
        <f t="shared" si="2"/>
        <v>682</v>
      </c>
      <c r="I33" s="69">
        <v>5.5</v>
      </c>
      <c r="J33" s="27">
        <v>100</v>
      </c>
      <c r="K33" s="28">
        <f t="shared" si="3"/>
        <v>550</v>
      </c>
      <c r="L33" s="28">
        <f t="shared" si="4"/>
        <v>132</v>
      </c>
      <c r="M33" s="56">
        <f t="shared" si="5"/>
        <v>682</v>
      </c>
      <c r="O33" s="38"/>
    </row>
    <row r="34" spans="1:15" ht="12.75">
      <c r="A34" s="24">
        <v>10</v>
      </c>
      <c r="B34" s="23" t="s">
        <v>170</v>
      </c>
      <c r="C34" s="51" t="s">
        <v>6</v>
      </c>
      <c r="D34" s="69">
        <v>7.5</v>
      </c>
      <c r="E34" s="27">
        <v>180</v>
      </c>
      <c r="F34" s="28">
        <f t="shared" si="0"/>
        <v>1350</v>
      </c>
      <c r="G34" s="28">
        <f t="shared" si="1"/>
        <v>324</v>
      </c>
      <c r="H34" s="56">
        <f t="shared" si="2"/>
        <v>1674</v>
      </c>
      <c r="I34" s="69">
        <v>7.5</v>
      </c>
      <c r="J34" s="27">
        <v>180</v>
      </c>
      <c r="K34" s="28">
        <f t="shared" si="3"/>
        <v>1350</v>
      </c>
      <c r="L34" s="28">
        <f t="shared" si="4"/>
        <v>324</v>
      </c>
      <c r="M34" s="56">
        <f t="shared" si="5"/>
        <v>1674</v>
      </c>
      <c r="O34" s="38"/>
    </row>
    <row r="35" spans="1:15" ht="26.25">
      <c r="A35" s="24">
        <v>11</v>
      </c>
      <c r="B35" s="23" t="s">
        <v>76</v>
      </c>
      <c r="C35" s="51" t="s">
        <v>6</v>
      </c>
      <c r="D35" s="69">
        <v>7.5</v>
      </c>
      <c r="E35" s="27">
        <v>240</v>
      </c>
      <c r="F35" s="28">
        <f t="shared" si="0"/>
        <v>1800</v>
      </c>
      <c r="G35" s="28">
        <f t="shared" si="1"/>
        <v>432</v>
      </c>
      <c r="H35" s="56">
        <f t="shared" si="2"/>
        <v>2232</v>
      </c>
      <c r="I35" s="69">
        <v>7.5</v>
      </c>
      <c r="J35" s="27">
        <v>240</v>
      </c>
      <c r="K35" s="28">
        <f t="shared" si="3"/>
        <v>1800</v>
      </c>
      <c r="L35" s="28">
        <f t="shared" si="4"/>
        <v>432</v>
      </c>
      <c r="M35" s="56">
        <f t="shared" si="5"/>
        <v>2232</v>
      </c>
      <c r="O35" s="38"/>
    </row>
    <row r="36" spans="1:15" ht="26.25">
      <c r="A36" s="24">
        <v>12</v>
      </c>
      <c r="B36" s="25" t="s">
        <v>77</v>
      </c>
      <c r="C36" s="51" t="s">
        <v>6</v>
      </c>
      <c r="D36" s="69">
        <v>7.5</v>
      </c>
      <c r="E36" s="27">
        <v>200</v>
      </c>
      <c r="F36" s="28">
        <f t="shared" si="0"/>
        <v>1500</v>
      </c>
      <c r="G36" s="28">
        <f t="shared" si="1"/>
        <v>360</v>
      </c>
      <c r="H36" s="56">
        <f t="shared" si="2"/>
        <v>1860</v>
      </c>
      <c r="I36" s="69">
        <v>7.5</v>
      </c>
      <c r="J36" s="27">
        <v>200</v>
      </c>
      <c r="K36" s="28">
        <f t="shared" si="3"/>
        <v>1500</v>
      </c>
      <c r="L36" s="28">
        <f t="shared" si="4"/>
        <v>360</v>
      </c>
      <c r="M36" s="56">
        <f t="shared" si="5"/>
        <v>1860</v>
      </c>
      <c r="O36" s="38"/>
    </row>
    <row r="37" spans="1:15" ht="26.25">
      <c r="A37" s="24">
        <v>13</v>
      </c>
      <c r="B37" s="25" t="s">
        <v>78</v>
      </c>
      <c r="C37" s="51" t="s">
        <v>6</v>
      </c>
      <c r="D37" s="69">
        <v>7</v>
      </c>
      <c r="E37" s="27">
        <v>200</v>
      </c>
      <c r="F37" s="28">
        <f t="shared" si="0"/>
        <v>1400</v>
      </c>
      <c r="G37" s="28">
        <f t="shared" si="1"/>
        <v>336</v>
      </c>
      <c r="H37" s="56">
        <f t="shared" si="2"/>
        <v>1736</v>
      </c>
      <c r="I37" s="69">
        <v>7</v>
      </c>
      <c r="J37" s="27">
        <v>200</v>
      </c>
      <c r="K37" s="28">
        <f t="shared" si="3"/>
        <v>1400</v>
      </c>
      <c r="L37" s="28">
        <f t="shared" si="4"/>
        <v>336</v>
      </c>
      <c r="M37" s="56">
        <f t="shared" si="5"/>
        <v>1736</v>
      </c>
      <c r="O37" s="38"/>
    </row>
    <row r="38" spans="1:15" ht="26.25">
      <c r="A38" s="24">
        <v>14</v>
      </c>
      <c r="B38" s="25" t="s">
        <v>79</v>
      </c>
      <c r="C38" s="51" t="s">
        <v>6</v>
      </c>
      <c r="D38" s="69">
        <v>5</v>
      </c>
      <c r="E38" s="27">
        <v>800</v>
      </c>
      <c r="F38" s="28">
        <f t="shared" si="0"/>
        <v>4000</v>
      </c>
      <c r="G38" s="28">
        <f t="shared" si="1"/>
        <v>960</v>
      </c>
      <c r="H38" s="56">
        <f t="shared" si="2"/>
        <v>4960</v>
      </c>
      <c r="I38" s="69">
        <v>5</v>
      </c>
      <c r="J38" s="27">
        <v>800</v>
      </c>
      <c r="K38" s="28">
        <f t="shared" si="3"/>
        <v>4000</v>
      </c>
      <c r="L38" s="28">
        <f t="shared" si="4"/>
        <v>960</v>
      </c>
      <c r="M38" s="56">
        <f t="shared" si="5"/>
        <v>4960</v>
      </c>
      <c r="O38" s="38"/>
    </row>
    <row r="39" spans="1:15" ht="28.5" customHeight="1">
      <c r="A39" s="24">
        <v>15</v>
      </c>
      <c r="B39" s="25" t="s">
        <v>80</v>
      </c>
      <c r="C39" s="51" t="s">
        <v>6</v>
      </c>
      <c r="D39" s="69">
        <v>5</v>
      </c>
      <c r="E39" s="27">
        <v>800</v>
      </c>
      <c r="F39" s="28">
        <f t="shared" si="0"/>
        <v>4000</v>
      </c>
      <c r="G39" s="28">
        <f t="shared" si="1"/>
        <v>960</v>
      </c>
      <c r="H39" s="56">
        <f t="shared" si="2"/>
        <v>4960</v>
      </c>
      <c r="I39" s="69">
        <v>5</v>
      </c>
      <c r="J39" s="27">
        <v>800</v>
      </c>
      <c r="K39" s="28">
        <f t="shared" si="3"/>
        <v>4000</v>
      </c>
      <c r="L39" s="28">
        <f t="shared" si="4"/>
        <v>960</v>
      </c>
      <c r="M39" s="56">
        <f t="shared" si="5"/>
        <v>4960</v>
      </c>
      <c r="O39" s="38"/>
    </row>
    <row r="40" spans="1:15" ht="18" customHeight="1">
      <c r="A40" s="24">
        <v>16</v>
      </c>
      <c r="B40" s="25" t="s">
        <v>81</v>
      </c>
      <c r="C40" s="51" t="s">
        <v>6</v>
      </c>
      <c r="D40" s="69">
        <v>4</v>
      </c>
      <c r="E40" s="27">
        <v>650</v>
      </c>
      <c r="F40" s="28">
        <f t="shared" si="0"/>
        <v>2600</v>
      </c>
      <c r="G40" s="28">
        <f t="shared" si="1"/>
        <v>624</v>
      </c>
      <c r="H40" s="56">
        <f t="shared" si="2"/>
        <v>3224</v>
      </c>
      <c r="I40" s="69">
        <v>4</v>
      </c>
      <c r="J40" s="27">
        <v>650</v>
      </c>
      <c r="K40" s="28">
        <f t="shared" si="3"/>
        <v>2600</v>
      </c>
      <c r="L40" s="28">
        <f t="shared" si="4"/>
        <v>624</v>
      </c>
      <c r="M40" s="56">
        <f t="shared" si="5"/>
        <v>3224</v>
      </c>
      <c r="O40" s="38"/>
    </row>
    <row r="41" spans="1:15" ht="28.5" customHeight="1">
      <c r="A41" s="24">
        <v>17</v>
      </c>
      <c r="B41" s="25" t="s">
        <v>82</v>
      </c>
      <c r="C41" s="51" t="s">
        <v>6</v>
      </c>
      <c r="D41" s="69">
        <v>3</v>
      </c>
      <c r="E41" s="27">
        <v>120</v>
      </c>
      <c r="F41" s="28">
        <f t="shared" si="0"/>
        <v>360</v>
      </c>
      <c r="G41" s="28">
        <f t="shared" si="1"/>
        <v>86.39999999999999</v>
      </c>
      <c r="H41" s="56">
        <f t="shared" si="2"/>
        <v>446.4</v>
      </c>
      <c r="I41" s="69">
        <v>3</v>
      </c>
      <c r="J41" s="27">
        <v>120</v>
      </c>
      <c r="K41" s="28">
        <f t="shared" si="3"/>
        <v>360</v>
      </c>
      <c r="L41" s="28">
        <f t="shared" si="4"/>
        <v>86.39999999999999</v>
      </c>
      <c r="M41" s="56">
        <f t="shared" si="5"/>
        <v>446.4</v>
      </c>
      <c r="O41" s="38"/>
    </row>
    <row r="42" spans="1:15" ht="17.25" customHeight="1">
      <c r="A42" s="24">
        <v>18</v>
      </c>
      <c r="B42" s="110" t="s">
        <v>48</v>
      </c>
      <c r="C42" s="51" t="s">
        <v>6</v>
      </c>
      <c r="D42" s="69">
        <v>7</v>
      </c>
      <c r="E42" s="27">
        <v>60</v>
      </c>
      <c r="F42" s="28">
        <f t="shared" si="0"/>
        <v>420</v>
      </c>
      <c r="G42" s="28">
        <f t="shared" si="1"/>
        <v>100.8</v>
      </c>
      <c r="H42" s="56">
        <f t="shared" si="2"/>
        <v>520.8</v>
      </c>
      <c r="I42" s="69">
        <v>7</v>
      </c>
      <c r="J42" s="27">
        <v>60</v>
      </c>
      <c r="K42" s="28">
        <f t="shared" si="3"/>
        <v>420</v>
      </c>
      <c r="L42" s="28">
        <f t="shared" si="4"/>
        <v>100.8</v>
      </c>
      <c r="M42" s="56">
        <f t="shared" si="5"/>
        <v>520.8</v>
      </c>
      <c r="O42" s="38"/>
    </row>
    <row r="43" spans="1:15" ht="18.75" customHeight="1">
      <c r="A43" s="24">
        <v>19</v>
      </c>
      <c r="B43" s="110" t="s">
        <v>83</v>
      </c>
      <c r="C43" s="51" t="s">
        <v>6</v>
      </c>
      <c r="D43" s="69">
        <v>7</v>
      </c>
      <c r="E43" s="27">
        <v>295</v>
      </c>
      <c r="F43" s="28">
        <f t="shared" si="0"/>
        <v>2065</v>
      </c>
      <c r="G43" s="28">
        <f t="shared" si="1"/>
        <v>495.59999999999997</v>
      </c>
      <c r="H43" s="56">
        <f t="shared" si="2"/>
        <v>2560.6</v>
      </c>
      <c r="I43" s="69">
        <v>7</v>
      </c>
      <c r="J43" s="27">
        <v>295</v>
      </c>
      <c r="K43" s="28">
        <f t="shared" si="3"/>
        <v>2065</v>
      </c>
      <c r="L43" s="28">
        <f t="shared" si="4"/>
        <v>495.59999999999997</v>
      </c>
      <c r="M43" s="56">
        <f t="shared" si="5"/>
        <v>2560.6</v>
      </c>
      <c r="O43" s="38"/>
    </row>
    <row r="44" spans="1:16" ht="26.25">
      <c r="A44" s="24">
        <v>20</v>
      </c>
      <c r="B44" s="25" t="s">
        <v>84</v>
      </c>
      <c r="C44" s="51" t="s">
        <v>6</v>
      </c>
      <c r="D44" s="69">
        <v>5</v>
      </c>
      <c r="E44" s="27">
        <v>250</v>
      </c>
      <c r="F44" s="28">
        <f t="shared" si="0"/>
        <v>1250</v>
      </c>
      <c r="G44" s="28">
        <f t="shared" si="1"/>
        <v>300</v>
      </c>
      <c r="H44" s="56">
        <f t="shared" si="2"/>
        <v>1550</v>
      </c>
      <c r="I44" s="69">
        <v>5</v>
      </c>
      <c r="J44" s="27">
        <v>250</v>
      </c>
      <c r="K44" s="28">
        <f t="shared" si="3"/>
        <v>1250</v>
      </c>
      <c r="L44" s="28">
        <f t="shared" si="4"/>
        <v>300</v>
      </c>
      <c r="M44" s="56">
        <f t="shared" si="5"/>
        <v>1550</v>
      </c>
      <c r="O44" s="38"/>
      <c r="P44" s="82"/>
    </row>
    <row r="45" spans="1:15" ht="26.25">
      <c r="A45" s="24">
        <v>21</v>
      </c>
      <c r="B45" s="25" t="s">
        <v>85</v>
      </c>
      <c r="C45" s="51" t="s">
        <v>6</v>
      </c>
      <c r="D45" s="69">
        <v>7</v>
      </c>
      <c r="E45" s="27">
        <v>100</v>
      </c>
      <c r="F45" s="57">
        <f t="shared" si="0"/>
        <v>700</v>
      </c>
      <c r="G45" s="28">
        <f t="shared" si="1"/>
        <v>168</v>
      </c>
      <c r="H45" s="56">
        <f t="shared" si="2"/>
        <v>868</v>
      </c>
      <c r="I45" s="69">
        <v>7</v>
      </c>
      <c r="J45" s="27">
        <v>100</v>
      </c>
      <c r="K45" s="28">
        <f t="shared" si="3"/>
        <v>700</v>
      </c>
      <c r="L45" s="28">
        <f t="shared" si="4"/>
        <v>168</v>
      </c>
      <c r="M45" s="56">
        <f t="shared" si="5"/>
        <v>868</v>
      </c>
      <c r="O45" s="38"/>
    </row>
    <row r="46" spans="1:15" ht="13.5" thickBot="1">
      <c r="A46" s="49">
        <v>22</v>
      </c>
      <c r="B46" s="48" t="s">
        <v>86</v>
      </c>
      <c r="C46" s="52" t="s">
        <v>6</v>
      </c>
      <c r="D46" s="69">
        <v>3</v>
      </c>
      <c r="E46" s="27">
        <v>200</v>
      </c>
      <c r="F46" s="57">
        <f t="shared" si="0"/>
        <v>600</v>
      </c>
      <c r="G46" s="28">
        <f t="shared" si="1"/>
        <v>144</v>
      </c>
      <c r="H46" s="56">
        <f t="shared" si="2"/>
        <v>744</v>
      </c>
      <c r="I46" s="69">
        <v>3</v>
      </c>
      <c r="J46" s="27">
        <v>200</v>
      </c>
      <c r="K46" s="28">
        <f t="shared" si="3"/>
        <v>600</v>
      </c>
      <c r="L46" s="28">
        <f t="shared" si="4"/>
        <v>144</v>
      </c>
      <c r="M46" s="56">
        <f t="shared" si="5"/>
        <v>744</v>
      </c>
      <c r="O46" s="38"/>
    </row>
    <row r="47" spans="1:13" ht="13.5" thickBot="1">
      <c r="A47" s="132" t="s">
        <v>58</v>
      </c>
      <c r="B47" s="133"/>
      <c r="C47" s="134"/>
      <c r="D47" s="135" t="s">
        <v>59</v>
      </c>
      <c r="E47" s="136"/>
      <c r="F47" s="76">
        <f>SUM(F25:F46)</f>
        <v>41865</v>
      </c>
      <c r="G47" s="76">
        <f>SUM(G25:G46)</f>
        <v>10047.599999999999</v>
      </c>
      <c r="H47" s="61">
        <f>SUM(H25:H46)</f>
        <v>51912.600000000006</v>
      </c>
      <c r="I47" s="114" t="s">
        <v>60</v>
      </c>
      <c r="J47" s="126"/>
      <c r="K47" s="79">
        <f>SUM(K25:K46)</f>
        <v>41865</v>
      </c>
      <c r="L47" s="79">
        <f t="shared" si="4"/>
        <v>10047.6</v>
      </c>
      <c r="M47" s="62">
        <f>SUM(M25:M46)</f>
        <v>51912.600000000006</v>
      </c>
    </row>
    <row r="48" spans="1:10" ht="12.75">
      <c r="A48" s="29"/>
      <c r="B48" s="29"/>
      <c r="C48" s="29"/>
      <c r="D48" s="29"/>
      <c r="E48" s="29"/>
      <c r="F48" s="30"/>
      <c r="G48" s="30"/>
      <c r="H48" s="30"/>
      <c r="I48" s="4"/>
      <c r="J48" s="4"/>
    </row>
    <row r="49" spans="1:10" ht="12.75">
      <c r="A49" s="29"/>
      <c r="B49" s="29"/>
      <c r="C49" s="29"/>
      <c r="D49" s="29"/>
      <c r="E49" s="29"/>
      <c r="F49" s="31"/>
      <c r="G49" s="30"/>
      <c r="H49" s="30"/>
      <c r="I49" s="4"/>
      <c r="J49" s="4"/>
    </row>
    <row r="50" spans="1:13" ht="12.75">
      <c r="A50" s="125" t="s">
        <v>94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</row>
    <row r="51" spans="1:19" ht="13.5" thickBot="1">
      <c r="A51" s="125" t="s">
        <v>163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P51" s="84" t="s">
        <v>99</v>
      </c>
      <c r="Q51" s="84" t="s">
        <v>100</v>
      </c>
      <c r="R51" s="84" t="s">
        <v>101</v>
      </c>
      <c r="S51" s="84" t="s">
        <v>102</v>
      </c>
    </row>
    <row r="52" spans="1:19" ht="39">
      <c r="A52" s="24" t="s">
        <v>0</v>
      </c>
      <c r="B52" s="25" t="s">
        <v>1</v>
      </c>
      <c r="C52" s="50" t="s">
        <v>2</v>
      </c>
      <c r="D52" s="53" t="s">
        <v>55</v>
      </c>
      <c r="E52" s="54" t="s">
        <v>52</v>
      </c>
      <c r="F52" s="54" t="s">
        <v>53</v>
      </c>
      <c r="G52" s="54" t="s">
        <v>54</v>
      </c>
      <c r="H52" s="55" t="s">
        <v>87</v>
      </c>
      <c r="I52" s="53" t="s">
        <v>89</v>
      </c>
      <c r="J52" s="54" t="s">
        <v>88</v>
      </c>
      <c r="K52" s="54" t="s">
        <v>50</v>
      </c>
      <c r="L52" s="54" t="s">
        <v>51</v>
      </c>
      <c r="M52" s="55" t="s">
        <v>57</v>
      </c>
      <c r="P52" s="85" t="s">
        <v>104</v>
      </c>
      <c r="Q52" s="86">
        <v>8000</v>
      </c>
      <c r="R52" s="86">
        <f>H53</f>
        <v>7995.272</v>
      </c>
      <c r="S52" s="86">
        <f>Q52-R52</f>
        <v>4.7280000000000655</v>
      </c>
    </row>
    <row r="53" spans="1:19" ht="26.25">
      <c r="A53" s="24">
        <v>1</v>
      </c>
      <c r="B53" s="25" t="s">
        <v>90</v>
      </c>
      <c r="C53" s="51" t="s">
        <v>6</v>
      </c>
      <c r="D53" s="59">
        <v>1.03</v>
      </c>
      <c r="E53" s="33">
        <v>6260</v>
      </c>
      <c r="F53" s="28">
        <f>D53*E53</f>
        <v>6447.8</v>
      </c>
      <c r="G53" s="28">
        <f>0.24*F53</f>
        <v>1547.472</v>
      </c>
      <c r="H53" s="56">
        <f>F53+G53</f>
        <v>7995.272</v>
      </c>
      <c r="I53" s="59">
        <v>1.03</v>
      </c>
      <c r="J53" s="33">
        <v>6260</v>
      </c>
      <c r="K53" s="28">
        <f>I53*J53</f>
        <v>6447.8</v>
      </c>
      <c r="L53" s="28">
        <f>0.24*K53</f>
        <v>1547.472</v>
      </c>
      <c r="M53" s="56">
        <f>K53+L53</f>
        <v>7995.272</v>
      </c>
      <c r="N53" s="38"/>
      <c r="P53" s="87" t="s">
        <v>105</v>
      </c>
      <c r="Q53" s="86">
        <v>1000</v>
      </c>
      <c r="R53" s="86">
        <f>H54</f>
        <v>999.6210000000001</v>
      </c>
      <c r="S53" s="86">
        <f>Q53-R53</f>
        <v>0.3789999999999054</v>
      </c>
    </row>
    <row r="54" spans="1:14" ht="12.75">
      <c r="A54" s="24">
        <v>2</v>
      </c>
      <c r="B54" s="25" t="s">
        <v>66</v>
      </c>
      <c r="C54" s="51" t="s">
        <v>6</v>
      </c>
      <c r="D54" s="59">
        <v>1.26</v>
      </c>
      <c r="E54" s="33">
        <v>645</v>
      </c>
      <c r="F54" s="28">
        <f>D54*E54</f>
        <v>812.7</v>
      </c>
      <c r="G54" s="28">
        <f>0.23*F54</f>
        <v>186.92100000000002</v>
      </c>
      <c r="H54" s="56">
        <f>F54+G54</f>
        <v>999.6210000000001</v>
      </c>
      <c r="I54" s="59">
        <v>1.26</v>
      </c>
      <c r="J54" s="33">
        <v>645</v>
      </c>
      <c r="K54" s="28">
        <f>I54*J54</f>
        <v>812.7</v>
      </c>
      <c r="L54" s="28">
        <f>0.23*K54</f>
        <v>186.92100000000002</v>
      </c>
      <c r="M54" s="56">
        <f>K54+L54</f>
        <v>999.6210000000001</v>
      </c>
      <c r="N54" s="38"/>
    </row>
    <row r="55" spans="1:13" ht="13.5" thickBot="1">
      <c r="A55" s="116" t="s">
        <v>63</v>
      </c>
      <c r="B55" s="117"/>
      <c r="C55" s="117"/>
      <c r="D55" s="112" t="s">
        <v>59</v>
      </c>
      <c r="E55" s="129"/>
      <c r="F55" s="77">
        <f>SUM(F53:F54)</f>
        <v>7260.5</v>
      </c>
      <c r="G55" s="77">
        <f>SUM(G53:G54)</f>
        <v>1734.393</v>
      </c>
      <c r="H55" s="66">
        <f>SUM(H53:H54)</f>
        <v>8994.893</v>
      </c>
      <c r="I55" s="137" t="s">
        <v>60</v>
      </c>
      <c r="J55" s="115"/>
      <c r="K55" s="79">
        <f>SUM(K53:K54)</f>
        <v>7260.5</v>
      </c>
      <c r="L55" s="79">
        <f>SUM(L53:L54)</f>
        <v>1734.393</v>
      </c>
      <c r="M55" s="62">
        <f>SUM(M53:M54)</f>
        <v>8994.893</v>
      </c>
    </row>
    <row r="56" spans="1:13" ht="12.75">
      <c r="A56" s="72"/>
      <c r="B56" s="72"/>
      <c r="C56" s="72"/>
      <c r="D56" s="73"/>
      <c r="E56" s="73"/>
      <c r="F56" s="74"/>
      <c r="G56" s="74"/>
      <c r="H56" s="75"/>
      <c r="I56" s="73"/>
      <c r="J56" s="73"/>
      <c r="K56" s="74"/>
      <c r="L56" s="74"/>
      <c r="M56" s="75"/>
    </row>
    <row r="57" spans="1:12" ht="12.75">
      <c r="A57" s="4"/>
      <c r="B57" s="4"/>
      <c r="C57" s="4"/>
      <c r="D57" s="4"/>
      <c r="E57" s="4"/>
      <c r="F57" s="4"/>
      <c r="G57" s="4"/>
      <c r="H57" s="4"/>
      <c r="I57" s="4"/>
      <c r="J57" s="4"/>
      <c r="L57" s="82"/>
    </row>
    <row r="58" spans="1:13" ht="12.75">
      <c r="A58" s="125" t="s">
        <v>95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</row>
    <row r="59" spans="1:19" ht="13.5" thickBot="1">
      <c r="A59" s="125" t="s">
        <v>164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P59" s="84" t="s">
        <v>99</v>
      </c>
      <c r="Q59" s="84" t="s">
        <v>100</v>
      </c>
      <c r="R59" s="84" t="s">
        <v>101</v>
      </c>
      <c r="S59" s="84" t="s">
        <v>102</v>
      </c>
    </row>
    <row r="60" spans="1:19" ht="39">
      <c r="A60" s="24" t="s">
        <v>0</v>
      </c>
      <c r="B60" s="25" t="s">
        <v>1</v>
      </c>
      <c r="C60" s="50" t="s">
        <v>2</v>
      </c>
      <c r="D60" s="53" t="s">
        <v>55</v>
      </c>
      <c r="E60" s="54" t="s">
        <v>52</v>
      </c>
      <c r="F60" s="54" t="s">
        <v>53</v>
      </c>
      <c r="G60" s="54" t="s">
        <v>54</v>
      </c>
      <c r="H60" s="55" t="s">
        <v>56</v>
      </c>
      <c r="I60" s="53" t="s">
        <v>89</v>
      </c>
      <c r="J60" s="54" t="s">
        <v>88</v>
      </c>
      <c r="K60" s="54" t="s">
        <v>50</v>
      </c>
      <c r="L60" s="54" t="s">
        <v>51</v>
      </c>
      <c r="M60" s="55" t="s">
        <v>57</v>
      </c>
      <c r="P60" s="85" t="s">
        <v>98</v>
      </c>
      <c r="Q60" s="86">
        <v>14000</v>
      </c>
      <c r="R60" s="86">
        <f>H61+H69</f>
        <v>13993.464</v>
      </c>
      <c r="S60" s="86">
        <f>Q60-R60</f>
        <v>6.536000000000058</v>
      </c>
    </row>
    <row r="61" spans="1:19" ht="26.25">
      <c r="A61" s="24">
        <v>1</v>
      </c>
      <c r="B61" s="25" t="s">
        <v>66</v>
      </c>
      <c r="C61" s="51" t="s">
        <v>6</v>
      </c>
      <c r="D61" s="59">
        <v>1.26</v>
      </c>
      <c r="E61" s="33">
        <v>8680</v>
      </c>
      <c r="F61" s="28">
        <f>D61*E61</f>
        <v>10936.8</v>
      </c>
      <c r="G61" s="28">
        <f>0.23*F61</f>
        <v>2515.464</v>
      </c>
      <c r="H61" s="56">
        <f>F61+G61</f>
        <v>13452.264</v>
      </c>
      <c r="I61" s="59">
        <v>1.26</v>
      </c>
      <c r="J61" s="33">
        <v>8680</v>
      </c>
      <c r="K61" s="28">
        <f>I61*J61</f>
        <v>10936.8</v>
      </c>
      <c r="L61" s="28">
        <f>0.23*K61</f>
        <v>2515.464</v>
      </c>
      <c r="M61" s="56">
        <f>K61+L61</f>
        <v>13452.264</v>
      </c>
      <c r="N61" s="38"/>
      <c r="P61" s="87" t="s">
        <v>103</v>
      </c>
      <c r="Q61" s="86">
        <v>10000</v>
      </c>
      <c r="R61" s="86">
        <f>H62</f>
        <v>9999.2604</v>
      </c>
      <c r="S61" s="86">
        <f>Q61-R61</f>
        <v>0.7396000000007916</v>
      </c>
    </row>
    <row r="62" spans="1:14" ht="12.75">
      <c r="A62" s="24">
        <v>2</v>
      </c>
      <c r="B62" s="25" t="s">
        <v>91</v>
      </c>
      <c r="C62" s="51" t="s">
        <v>6</v>
      </c>
      <c r="D62" s="59">
        <v>0.82</v>
      </c>
      <c r="E62" s="33">
        <v>9914</v>
      </c>
      <c r="F62" s="28">
        <f>D62*E62</f>
        <v>8129.48</v>
      </c>
      <c r="G62" s="28">
        <f>0.23*F62</f>
        <v>1869.7803999999999</v>
      </c>
      <c r="H62" s="56">
        <f>F62+G62</f>
        <v>9999.2604</v>
      </c>
      <c r="I62" s="59">
        <v>0.82</v>
      </c>
      <c r="J62" s="33">
        <v>9914</v>
      </c>
      <c r="K62" s="28">
        <f>I62*J62</f>
        <v>8129.48</v>
      </c>
      <c r="L62" s="28">
        <f>0.23*K62</f>
        <v>1869.7803999999999</v>
      </c>
      <c r="M62" s="56">
        <f>K62+L62</f>
        <v>9999.2604</v>
      </c>
      <c r="N62" s="38"/>
    </row>
    <row r="63" spans="1:13" ht="13.5" thickBot="1">
      <c r="A63" s="116" t="s">
        <v>63</v>
      </c>
      <c r="B63" s="117"/>
      <c r="C63" s="117"/>
      <c r="D63" s="130" t="s">
        <v>59</v>
      </c>
      <c r="E63" s="131"/>
      <c r="F63" s="67">
        <f>SUM(F61:F62)</f>
        <v>19066.28</v>
      </c>
      <c r="G63" s="67">
        <f>SUM(G61:G62)</f>
        <v>4385.2444</v>
      </c>
      <c r="H63" s="61">
        <f>SUM(H61:H62)</f>
        <v>23451.5244</v>
      </c>
      <c r="I63" s="127" t="s">
        <v>60</v>
      </c>
      <c r="J63" s="128"/>
      <c r="K63" s="68">
        <f>SUM(K61:K62)</f>
        <v>19066.28</v>
      </c>
      <c r="L63" s="68">
        <f>SUM(L61:L62)</f>
        <v>4385.2444</v>
      </c>
      <c r="M63" s="62">
        <f>SUM(M61:M62)</f>
        <v>23451.5244</v>
      </c>
    </row>
    <row r="64" spans="1:10" ht="12.75">
      <c r="A64" s="29"/>
      <c r="B64" s="29"/>
      <c r="C64" s="29"/>
      <c r="D64" s="31"/>
      <c r="E64" s="34"/>
      <c r="F64" s="30"/>
      <c r="G64" s="30"/>
      <c r="H64" s="30"/>
      <c r="I64" s="4"/>
      <c r="J64" s="4"/>
    </row>
    <row r="65" spans="1:13" ht="13.5" thickBot="1">
      <c r="A65" s="125" t="s">
        <v>165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</row>
    <row r="66" spans="1:13" ht="26.25">
      <c r="A66" s="24" t="s">
        <v>0</v>
      </c>
      <c r="B66" s="25" t="s">
        <v>1</v>
      </c>
      <c r="C66" s="50" t="s">
        <v>2</v>
      </c>
      <c r="D66" s="53" t="s">
        <v>3</v>
      </c>
      <c r="E66" s="54" t="s">
        <v>4</v>
      </c>
      <c r="F66" s="54" t="s">
        <v>5</v>
      </c>
      <c r="G66" s="54" t="s">
        <v>7</v>
      </c>
      <c r="H66" s="55" t="s">
        <v>8</v>
      </c>
      <c r="I66" s="53" t="s">
        <v>3</v>
      </c>
      <c r="J66" s="54" t="s">
        <v>4</v>
      </c>
      <c r="K66" s="54" t="s">
        <v>5</v>
      </c>
      <c r="L66" s="54" t="s">
        <v>7</v>
      </c>
      <c r="M66" s="55" t="s">
        <v>8</v>
      </c>
    </row>
    <row r="67" spans="1:16" ht="26.25">
      <c r="A67" s="24">
        <v>1</v>
      </c>
      <c r="B67" s="25" t="s">
        <v>92</v>
      </c>
      <c r="C67" s="51" t="s">
        <v>6</v>
      </c>
      <c r="D67" s="69">
        <v>7</v>
      </c>
      <c r="E67" s="27">
        <v>40</v>
      </c>
      <c r="F67" s="28">
        <f>D67*E67</f>
        <v>280</v>
      </c>
      <c r="G67" s="28">
        <f>0.23*F67</f>
        <v>64.4</v>
      </c>
      <c r="H67" s="56">
        <f>F67+G67</f>
        <v>344.4</v>
      </c>
      <c r="I67" s="69">
        <v>7</v>
      </c>
      <c r="J67" s="27">
        <v>40</v>
      </c>
      <c r="K67" s="28">
        <f>I67*J67</f>
        <v>280</v>
      </c>
      <c r="L67" s="28">
        <f>0.23*K67</f>
        <v>64.4</v>
      </c>
      <c r="M67" s="56">
        <f>K67+L67</f>
        <v>344.4</v>
      </c>
      <c r="N67" s="109"/>
      <c r="P67" s="82" t="s">
        <v>9</v>
      </c>
    </row>
    <row r="68" spans="1:14" ht="12.75">
      <c r="A68" s="24">
        <v>2</v>
      </c>
      <c r="B68" s="25" t="s">
        <v>81</v>
      </c>
      <c r="C68" s="51" t="s">
        <v>6</v>
      </c>
      <c r="D68" s="69">
        <v>4</v>
      </c>
      <c r="E68" s="27">
        <v>40</v>
      </c>
      <c r="F68" s="28">
        <f>D68*E68</f>
        <v>160</v>
      </c>
      <c r="G68" s="28">
        <f>0.23*F68</f>
        <v>36.800000000000004</v>
      </c>
      <c r="H68" s="56">
        <f>F68+G68</f>
        <v>196.8</v>
      </c>
      <c r="I68" s="69">
        <v>4</v>
      </c>
      <c r="J68" s="27">
        <v>40</v>
      </c>
      <c r="K68" s="28">
        <f>I68*J68</f>
        <v>160</v>
      </c>
      <c r="L68" s="28">
        <f>0.23*K68</f>
        <v>36.800000000000004</v>
      </c>
      <c r="M68" s="56">
        <f>K68+L68</f>
        <v>196.8</v>
      </c>
      <c r="N68" s="109"/>
    </row>
    <row r="69" spans="1:13" ht="13.5" thickBot="1">
      <c r="A69" s="116" t="s">
        <v>58</v>
      </c>
      <c r="B69" s="117"/>
      <c r="C69" s="117"/>
      <c r="D69" s="112" t="s">
        <v>59</v>
      </c>
      <c r="E69" s="113"/>
      <c r="F69" s="67">
        <f>SUM(F67:F68)</f>
        <v>440</v>
      </c>
      <c r="G69" s="67">
        <f>SUM(G67:G68)</f>
        <v>101.20000000000002</v>
      </c>
      <c r="H69" s="61">
        <f>SUM(H67:H68)</f>
        <v>541.2</v>
      </c>
      <c r="I69" s="114" t="s">
        <v>60</v>
      </c>
      <c r="J69" s="115"/>
      <c r="K69" s="68">
        <f>SUM(K67:K68)</f>
        <v>440</v>
      </c>
      <c r="L69" s="68">
        <f>SUM(L67:L68)</f>
        <v>101.20000000000002</v>
      </c>
      <c r="M69" s="62">
        <f>SUM(M67:M68)</f>
        <v>541.2</v>
      </c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3" ht="12.75">
      <c r="A72" s="125" t="s">
        <v>96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</row>
    <row r="73" spans="1:13" ht="13.5" thickBot="1">
      <c r="A73" s="125" t="s">
        <v>166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</row>
    <row r="74" spans="1:16" ht="39">
      <c r="A74" s="24" t="s">
        <v>0</v>
      </c>
      <c r="B74" s="25" t="s">
        <v>1</v>
      </c>
      <c r="C74" s="50" t="s">
        <v>2</v>
      </c>
      <c r="D74" s="53" t="s">
        <v>55</v>
      </c>
      <c r="E74" s="54" t="s">
        <v>52</v>
      </c>
      <c r="F74" s="54" t="s">
        <v>53</v>
      </c>
      <c r="G74" s="54" t="s">
        <v>54</v>
      </c>
      <c r="H74" s="55" t="s">
        <v>56</v>
      </c>
      <c r="I74" s="53" t="s">
        <v>89</v>
      </c>
      <c r="J74" s="54" t="s">
        <v>88</v>
      </c>
      <c r="K74" s="54" t="s">
        <v>50</v>
      </c>
      <c r="L74" s="54" t="s">
        <v>51</v>
      </c>
      <c r="M74" s="55" t="s">
        <v>57</v>
      </c>
      <c r="P74" s="82"/>
    </row>
    <row r="75" spans="1:14" ht="12.75">
      <c r="A75" s="24">
        <v>1</v>
      </c>
      <c r="B75" s="25" t="s">
        <v>65</v>
      </c>
      <c r="C75" s="51" t="s">
        <v>6</v>
      </c>
      <c r="D75" s="70">
        <v>0.82</v>
      </c>
      <c r="E75" s="33">
        <v>68100</v>
      </c>
      <c r="F75" s="28">
        <f>D75*E75</f>
        <v>55842</v>
      </c>
      <c r="G75" s="28">
        <f>0.23*F75</f>
        <v>12843.66</v>
      </c>
      <c r="H75" s="56">
        <f>F75+G75</f>
        <v>68685.66</v>
      </c>
      <c r="I75" s="70">
        <v>0.82</v>
      </c>
      <c r="J75" s="33">
        <v>68100</v>
      </c>
      <c r="K75" s="28">
        <f>I75*J75</f>
        <v>55842</v>
      </c>
      <c r="L75" s="28">
        <f>0.23*K75</f>
        <v>12843.66</v>
      </c>
      <c r="M75" s="56">
        <f>K75+L75</f>
        <v>68685.66</v>
      </c>
      <c r="N75" s="38"/>
    </row>
    <row r="76" spans="1:16" ht="13.5" thickBot="1">
      <c r="A76" s="116" t="s">
        <v>63</v>
      </c>
      <c r="B76" s="117"/>
      <c r="C76" s="117"/>
      <c r="D76" s="112" t="s">
        <v>59</v>
      </c>
      <c r="E76" s="113"/>
      <c r="F76" s="67">
        <f>SUM(F75:F75)</f>
        <v>55842</v>
      </c>
      <c r="G76" s="67">
        <f>SUM(G75:G75)</f>
        <v>12843.66</v>
      </c>
      <c r="H76" s="61">
        <f>SUM(H75:H75)</f>
        <v>68685.66</v>
      </c>
      <c r="I76" s="114" t="s">
        <v>60</v>
      </c>
      <c r="J76" s="115"/>
      <c r="K76" s="68">
        <f>SUM(K75)</f>
        <v>55842</v>
      </c>
      <c r="L76" s="68">
        <f>SUM(L75)</f>
        <v>12843.66</v>
      </c>
      <c r="M76" s="62">
        <f>SUM(M75)</f>
        <v>68685.66</v>
      </c>
      <c r="P76" s="82" t="s">
        <v>9</v>
      </c>
    </row>
    <row r="77" spans="1:10" ht="12.75">
      <c r="A77" s="4"/>
      <c r="B77" s="4"/>
      <c r="C77" s="4"/>
      <c r="D77" s="4"/>
      <c r="E77" s="4"/>
      <c r="F77" s="35"/>
      <c r="G77" s="35"/>
      <c r="H77" s="35"/>
      <c r="I77" s="4"/>
      <c r="J77" s="4"/>
    </row>
    <row r="78" spans="1:10" ht="12.75">
      <c r="A78" s="4"/>
      <c r="B78" s="4"/>
      <c r="C78" s="4"/>
      <c r="D78" s="4"/>
      <c r="E78" s="4"/>
      <c r="F78" s="35"/>
      <c r="G78" s="35"/>
      <c r="H78" s="35"/>
      <c r="I78" s="4"/>
      <c r="J78" s="4"/>
    </row>
    <row r="79" spans="1:13" ht="12.75">
      <c r="A79" s="125" t="s">
        <v>97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</row>
    <row r="80" spans="1:13" ht="13.5" thickBot="1">
      <c r="A80" s="125" t="s">
        <v>167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</row>
    <row r="81" spans="1:13" ht="39">
      <c r="A81" s="24" t="s">
        <v>0</v>
      </c>
      <c r="B81" s="25" t="s">
        <v>1</v>
      </c>
      <c r="C81" s="50" t="s">
        <v>2</v>
      </c>
      <c r="D81" s="53" t="s">
        <v>55</v>
      </c>
      <c r="E81" s="54" t="s">
        <v>52</v>
      </c>
      <c r="F81" s="54" t="s">
        <v>53</v>
      </c>
      <c r="G81" s="54" t="s">
        <v>54</v>
      </c>
      <c r="H81" s="55" t="s">
        <v>56</v>
      </c>
      <c r="I81" s="53" t="s">
        <v>89</v>
      </c>
      <c r="J81" s="54" t="s">
        <v>88</v>
      </c>
      <c r="K81" s="54" t="s">
        <v>50</v>
      </c>
      <c r="L81" s="54" t="s">
        <v>51</v>
      </c>
      <c r="M81" s="55" t="s">
        <v>57</v>
      </c>
    </row>
    <row r="82" spans="1:14" ht="12.75">
      <c r="A82" s="24">
        <v>1</v>
      </c>
      <c r="B82" s="25" t="s">
        <v>91</v>
      </c>
      <c r="C82" s="51" t="s">
        <v>6</v>
      </c>
      <c r="D82" s="70">
        <v>0.82</v>
      </c>
      <c r="E82" s="33">
        <v>50600</v>
      </c>
      <c r="F82" s="28">
        <f>D82*E82</f>
        <v>41492</v>
      </c>
      <c r="G82" s="28">
        <f>0.23*F82</f>
        <v>9543.16</v>
      </c>
      <c r="H82" s="56">
        <f>F82+G82</f>
        <v>51035.16</v>
      </c>
      <c r="I82" s="70">
        <v>0.82</v>
      </c>
      <c r="J82" s="33">
        <v>50600</v>
      </c>
      <c r="K82" s="28">
        <f>I82*J82</f>
        <v>41492</v>
      </c>
      <c r="L82" s="28">
        <f>0.23*K82</f>
        <v>9543.16</v>
      </c>
      <c r="M82" s="56">
        <f>K82+L82</f>
        <v>51035.16</v>
      </c>
      <c r="N82" s="38"/>
    </row>
    <row r="83" spans="1:16" ht="13.5" thickBot="1">
      <c r="A83" s="116" t="s">
        <v>63</v>
      </c>
      <c r="B83" s="117"/>
      <c r="C83" s="117"/>
      <c r="D83" s="112" t="s">
        <v>59</v>
      </c>
      <c r="E83" s="113"/>
      <c r="F83" s="67">
        <f>SUM(F82:F82)</f>
        <v>41492</v>
      </c>
      <c r="G83" s="67">
        <f>SUM(G82:G82)</f>
        <v>9543.16</v>
      </c>
      <c r="H83" s="61">
        <f>SUM(H82:H82)</f>
        <v>51035.16</v>
      </c>
      <c r="I83" s="114" t="s">
        <v>60</v>
      </c>
      <c r="J83" s="115"/>
      <c r="K83" s="68">
        <f>SUM(K82:K82)</f>
        <v>41492</v>
      </c>
      <c r="L83" s="68">
        <f>SUM(L82:L82)</f>
        <v>9543.16</v>
      </c>
      <c r="M83" s="62">
        <f>SUM(M82:M82)</f>
        <v>51035.16</v>
      </c>
      <c r="P83" s="82" t="s">
        <v>9</v>
      </c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3" ht="12.75">
      <c r="A86" s="4"/>
      <c r="B86" s="36" t="s">
        <v>171</v>
      </c>
      <c r="C86" s="4"/>
      <c r="D86" s="4"/>
      <c r="E86" s="4"/>
      <c r="F86" s="111"/>
      <c r="G86" s="111"/>
      <c r="H86" s="111"/>
      <c r="I86" s="4"/>
      <c r="J86" s="4"/>
      <c r="K86" s="111" t="s">
        <v>174</v>
      </c>
      <c r="L86" s="111"/>
      <c r="M86" s="111"/>
    </row>
    <row r="87" spans="1:13" ht="12.75">
      <c r="A87" s="4"/>
      <c r="B87" s="36" t="s">
        <v>35</v>
      </c>
      <c r="C87" s="4"/>
      <c r="D87" s="4" t="s">
        <v>35</v>
      </c>
      <c r="E87" s="4"/>
      <c r="F87" s="111"/>
      <c r="G87" s="111"/>
      <c r="H87" s="111"/>
      <c r="I87" s="4"/>
      <c r="J87" s="4"/>
      <c r="K87" s="111" t="s">
        <v>28</v>
      </c>
      <c r="L87" s="111"/>
      <c r="M87" s="111"/>
    </row>
    <row r="88" spans="1:13" ht="12.75">
      <c r="A88" s="4"/>
      <c r="B88" s="4"/>
      <c r="C88" s="4"/>
      <c r="D88" s="4"/>
      <c r="E88" s="4"/>
      <c r="F88" s="111"/>
      <c r="G88" s="111"/>
      <c r="H88" s="111"/>
      <c r="I88" s="4"/>
      <c r="J88" s="4"/>
      <c r="K88" s="111" t="s">
        <v>29</v>
      </c>
      <c r="L88" s="111"/>
      <c r="M88" s="111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36" t="s">
        <v>9</v>
      </c>
      <c r="C90" s="4"/>
      <c r="D90" s="4" t="s">
        <v>173</v>
      </c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 t="s">
        <v>9</v>
      </c>
      <c r="C91" s="4"/>
      <c r="D91" s="4"/>
      <c r="E91" s="4"/>
      <c r="F91" s="111"/>
      <c r="G91" s="111"/>
      <c r="H91" s="111"/>
      <c r="I91" s="4"/>
      <c r="J91" s="4"/>
      <c r="K91" s="111" t="s">
        <v>30</v>
      </c>
      <c r="L91" s="111"/>
      <c r="M91" s="111"/>
    </row>
    <row r="92" spans="1:13" ht="12.75">
      <c r="A92" s="4"/>
      <c r="B92" s="4"/>
      <c r="C92" s="4"/>
      <c r="D92" s="4"/>
      <c r="E92" s="4"/>
      <c r="F92" s="111"/>
      <c r="G92" s="111"/>
      <c r="H92" s="111"/>
      <c r="I92" s="4"/>
      <c r="J92" s="4"/>
      <c r="K92" s="111" t="s">
        <v>31</v>
      </c>
      <c r="L92" s="111"/>
      <c r="M92" s="111"/>
    </row>
    <row r="93" ht="12.75">
      <c r="B93" s="4"/>
    </row>
    <row r="94" ht="12.75">
      <c r="B94" s="5"/>
    </row>
    <row r="95" ht="12.75">
      <c r="B95" s="5"/>
    </row>
    <row r="96" ht="12.75">
      <c r="B96" s="18" t="s">
        <v>9</v>
      </c>
    </row>
    <row r="97" ht="12.75">
      <c r="B97" s="5"/>
    </row>
    <row r="98" ht="12.75">
      <c r="B98" s="5"/>
    </row>
    <row r="99" ht="12.75">
      <c r="B99" s="4"/>
    </row>
    <row r="100" ht="12.75">
      <c r="B100" s="4"/>
    </row>
  </sheetData>
  <sheetProtection/>
  <mergeCells count="54">
    <mergeCell ref="A55:C55"/>
    <mergeCell ref="A76:C76"/>
    <mergeCell ref="D76:E76"/>
    <mergeCell ref="I76:J76"/>
    <mergeCell ref="A73:M73"/>
    <mergeCell ref="F87:H87"/>
    <mergeCell ref="F86:H86"/>
    <mergeCell ref="A83:C83"/>
    <mergeCell ref="A23:M23"/>
    <mergeCell ref="D21:E21"/>
    <mergeCell ref="A72:M72"/>
    <mergeCell ref="A80:M80"/>
    <mergeCell ref="I55:J55"/>
    <mergeCell ref="D47:E47"/>
    <mergeCell ref="A79:M79"/>
    <mergeCell ref="I47:J47"/>
    <mergeCell ref="F4:H4"/>
    <mergeCell ref="F5:H5"/>
    <mergeCell ref="F6:H6"/>
    <mergeCell ref="F7:H7"/>
    <mergeCell ref="F9:H9"/>
    <mergeCell ref="A15:M15"/>
    <mergeCell ref="A21:C21"/>
    <mergeCell ref="A47:C47"/>
    <mergeCell ref="A69:C69"/>
    <mergeCell ref="D69:E69"/>
    <mergeCell ref="I69:J69"/>
    <mergeCell ref="A50:M50"/>
    <mergeCell ref="A51:M51"/>
    <mergeCell ref="A58:M58"/>
    <mergeCell ref="A59:M59"/>
    <mergeCell ref="A65:M65"/>
    <mergeCell ref="D55:E55"/>
    <mergeCell ref="D63:E63"/>
    <mergeCell ref="A63:C63"/>
    <mergeCell ref="K4:M4"/>
    <mergeCell ref="K5:M5"/>
    <mergeCell ref="K6:M6"/>
    <mergeCell ref="K7:M7"/>
    <mergeCell ref="K9:M9"/>
    <mergeCell ref="A13:M13"/>
    <mergeCell ref="A16:M16"/>
    <mergeCell ref="I21:J21"/>
    <mergeCell ref="I63:J63"/>
    <mergeCell ref="K92:M92"/>
    <mergeCell ref="D83:E83"/>
    <mergeCell ref="I83:J83"/>
    <mergeCell ref="K86:M86"/>
    <mergeCell ref="K87:M87"/>
    <mergeCell ref="K88:M88"/>
    <mergeCell ref="K91:M91"/>
    <mergeCell ref="F92:H92"/>
    <mergeCell ref="F91:H91"/>
    <mergeCell ref="F88:H88"/>
  </mergeCells>
  <printOptions/>
  <pageMargins left="0.36" right="0.31" top="1" bottom="1" header="0.5" footer="0.5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Y30"/>
  <sheetViews>
    <sheetView zoomScalePageLayoutView="0" workbookViewId="0" topLeftCell="A4">
      <selection activeCell="K20" sqref="K20:L20"/>
    </sheetView>
  </sheetViews>
  <sheetFormatPr defaultColWidth="9.140625" defaultRowHeight="12.75"/>
  <cols>
    <col min="1" max="1" width="3.7109375" style="0" customWidth="1"/>
    <col min="8" max="8" width="12.140625" style="0" customWidth="1"/>
    <col min="9" max="9" width="3.140625" style="0" customWidth="1"/>
    <col min="10" max="10" width="3.7109375" style="0" hidden="1" customWidth="1"/>
    <col min="11" max="11" width="10.00390625" style="0" customWidth="1"/>
    <col min="12" max="12" width="5.7109375" style="0" customWidth="1"/>
    <col min="13" max="13" width="10.00390625" style="0" customWidth="1"/>
    <col min="14" max="14" width="14.7109375" style="0" customWidth="1"/>
    <col min="15" max="15" width="2.57421875" style="0" customWidth="1"/>
    <col min="18" max="18" width="11.421875" style="0" customWidth="1"/>
    <col min="21" max="21" width="13.421875" style="0" customWidth="1"/>
    <col min="23" max="24" width="11.7109375" style="0" bestFit="1" customWidth="1"/>
  </cols>
  <sheetData>
    <row r="4" spans="6:25" ht="13.5"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44" t="s">
        <v>121</v>
      </c>
      <c r="Q4" s="144"/>
      <c r="R4" s="144"/>
      <c r="S4" s="144"/>
      <c r="T4" s="144"/>
      <c r="U4" s="144"/>
      <c r="V4" s="144"/>
      <c r="W4" s="144"/>
      <c r="X4" s="144"/>
      <c r="Y4" s="144"/>
    </row>
    <row r="5" spans="2:25" ht="13.5">
      <c r="B5" s="2" t="s">
        <v>21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 t="s">
        <v>32</v>
      </c>
      <c r="Q5" s="120"/>
      <c r="R5" s="120"/>
      <c r="S5" s="120"/>
      <c r="T5" s="120"/>
      <c r="U5" s="120"/>
      <c r="V5" s="120"/>
      <c r="W5" s="120"/>
      <c r="X5" s="120"/>
      <c r="Y5" s="120"/>
    </row>
    <row r="6" spans="2:25" ht="12.75">
      <c r="B6" t="s">
        <v>22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 t="s">
        <v>122</v>
      </c>
      <c r="Q6" s="120"/>
      <c r="R6" s="120"/>
      <c r="S6" s="120"/>
      <c r="T6" s="120"/>
      <c r="U6" s="120"/>
      <c r="V6" s="120"/>
      <c r="W6" s="120"/>
      <c r="X6" s="120"/>
      <c r="Y6" s="120"/>
    </row>
    <row r="7" spans="2:25" ht="13.5">
      <c r="B7" s="3" t="s">
        <v>23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 t="s">
        <v>123</v>
      </c>
      <c r="Q7" s="120"/>
      <c r="R7" s="120"/>
      <c r="S7" s="120"/>
      <c r="T7" s="120"/>
      <c r="U7" s="120"/>
      <c r="V7" s="120"/>
      <c r="W7" s="120"/>
      <c r="X7" s="120"/>
      <c r="Y7" s="120"/>
    </row>
    <row r="8" ht="13.5">
      <c r="B8" s="2"/>
    </row>
    <row r="9" spans="2:19" ht="13.5">
      <c r="B9" s="2"/>
      <c r="F9" s="120" t="s">
        <v>9</v>
      </c>
      <c r="G9" s="120"/>
      <c r="H9" s="120"/>
      <c r="I9" s="120"/>
      <c r="J9" s="120"/>
      <c r="K9" s="120"/>
      <c r="L9" s="120"/>
      <c r="M9" s="120"/>
      <c r="N9" s="120"/>
      <c r="O9" s="120"/>
      <c r="S9" s="81" t="s">
        <v>119</v>
      </c>
    </row>
    <row r="11" spans="19:21" ht="12.75">
      <c r="S11" s="81" t="s">
        <v>120</v>
      </c>
      <c r="U11" s="82">
        <v>985245.82</v>
      </c>
    </row>
    <row r="12" spans="1:21" ht="15.75" customHeight="1">
      <c r="A12" s="138" t="s">
        <v>20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</row>
    <row r="14" spans="1:21" ht="51" customHeight="1">
      <c r="A14" s="1" t="s">
        <v>0</v>
      </c>
      <c r="B14" s="7" t="s">
        <v>14</v>
      </c>
      <c r="C14" s="7"/>
      <c r="D14" s="7"/>
      <c r="E14" s="7"/>
      <c r="F14" s="7"/>
      <c r="G14" s="7"/>
      <c r="H14" s="7"/>
      <c r="I14" s="7"/>
      <c r="J14" s="8"/>
      <c r="K14" s="147" t="s">
        <v>114</v>
      </c>
      <c r="L14" s="147"/>
      <c r="M14" s="6" t="s">
        <v>54</v>
      </c>
      <c r="N14" s="147" t="s">
        <v>115</v>
      </c>
      <c r="O14" s="147"/>
      <c r="P14" s="147" t="s">
        <v>116</v>
      </c>
      <c r="Q14" s="147"/>
      <c r="R14" s="6" t="s">
        <v>51</v>
      </c>
      <c r="S14" s="147" t="s">
        <v>117</v>
      </c>
      <c r="T14" s="147"/>
      <c r="U14" s="89" t="s">
        <v>118</v>
      </c>
    </row>
    <row r="15" spans="1:24" ht="13.5" customHeight="1">
      <c r="A15" s="9">
        <v>1</v>
      </c>
      <c r="B15" s="10" t="s">
        <v>15</v>
      </c>
      <c r="C15" s="11"/>
      <c r="D15" s="12"/>
      <c r="E15" s="12"/>
      <c r="F15" s="12"/>
      <c r="G15" s="12"/>
      <c r="H15" s="12"/>
      <c r="I15" s="12"/>
      <c r="J15" s="12"/>
      <c r="K15" s="149">
        <v>208071.6926</v>
      </c>
      <c r="L15" s="150"/>
      <c r="M15" s="90">
        <v>49937.2</v>
      </c>
      <c r="N15" s="141">
        <f>K15+M15</f>
        <v>258008.89260000002</v>
      </c>
      <c r="O15" s="141"/>
      <c r="P15" s="145">
        <v>256447.48</v>
      </c>
      <c r="Q15" s="148"/>
      <c r="R15" s="28">
        <v>61547.39</v>
      </c>
      <c r="S15" s="145">
        <f>P15+R15</f>
        <v>317994.87</v>
      </c>
      <c r="T15" s="146"/>
      <c r="U15" s="28">
        <f>N15+S15</f>
        <v>576003.7626</v>
      </c>
      <c r="W15" s="82"/>
      <c r="X15" s="82"/>
    </row>
    <row r="16" spans="1:24" ht="15" customHeight="1">
      <c r="A16" s="13">
        <v>2</v>
      </c>
      <c r="B16" s="14" t="s">
        <v>10</v>
      </c>
      <c r="C16" s="15"/>
      <c r="D16" s="16"/>
      <c r="E16" s="16"/>
      <c r="F16" s="16"/>
      <c r="G16" s="16"/>
      <c r="H16" s="16"/>
      <c r="I16" s="16"/>
      <c r="J16" s="16"/>
      <c r="K16" s="149">
        <v>41865</v>
      </c>
      <c r="L16" s="150"/>
      <c r="M16" s="92">
        <v>10047.6</v>
      </c>
      <c r="N16" s="141">
        <f aca="true" t="shared" si="0" ref="N16:N21">K16+M16</f>
        <v>51912.6</v>
      </c>
      <c r="O16" s="141"/>
      <c r="P16" s="149">
        <v>41865</v>
      </c>
      <c r="Q16" s="150"/>
      <c r="R16" s="92">
        <v>10047.6</v>
      </c>
      <c r="S16" s="141">
        <f aca="true" t="shared" si="1" ref="S16:S21">P16+R16</f>
        <v>51912.6</v>
      </c>
      <c r="T16" s="141"/>
      <c r="U16" s="28">
        <f aca="true" t="shared" si="2" ref="U16:U22">N16+S16</f>
        <v>103825.2</v>
      </c>
      <c r="W16" s="82"/>
      <c r="X16" s="82"/>
    </row>
    <row r="17" spans="1:24" ht="14.25" customHeight="1">
      <c r="A17" s="13">
        <v>3</v>
      </c>
      <c r="B17" s="14" t="s">
        <v>16</v>
      </c>
      <c r="C17" s="15"/>
      <c r="D17" s="16"/>
      <c r="E17" s="16"/>
      <c r="F17" s="16"/>
      <c r="G17" s="16"/>
      <c r="H17" s="16"/>
      <c r="I17" s="16"/>
      <c r="J17" s="16"/>
      <c r="K17" s="141">
        <v>7260.5</v>
      </c>
      <c r="L17" s="141"/>
      <c r="M17" s="91">
        <v>1734.39</v>
      </c>
      <c r="N17" s="141">
        <f t="shared" si="0"/>
        <v>8994.89</v>
      </c>
      <c r="O17" s="141"/>
      <c r="P17" s="141">
        <v>7260.5</v>
      </c>
      <c r="Q17" s="141"/>
      <c r="R17" s="91">
        <v>1734.39</v>
      </c>
      <c r="S17" s="141">
        <f t="shared" si="1"/>
        <v>8994.89</v>
      </c>
      <c r="T17" s="141"/>
      <c r="U17" s="28">
        <f t="shared" si="2"/>
        <v>17989.78</v>
      </c>
      <c r="W17" s="82"/>
      <c r="X17" s="82"/>
    </row>
    <row r="18" spans="1:24" ht="12.75">
      <c r="A18" s="13">
        <v>4</v>
      </c>
      <c r="B18" s="14" t="s">
        <v>17</v>
      </c>
      <c r="C18" s="15"/>
      <c r="D18" s="16" t="s">
        <v>18</v>
      </c>
      <c r="E18" s="16"/>
      <c r="F18" s="16"/>
      <c r="G18" s="16"/>
      <c r="H18" s="16"/>
      <c r="I18" s="16"/>
      <c r="J18" s="16"/>
      <c r="K18" s="141">
        <v>19066.28</v>
      </c>
      <c r="L18" s="141"/>
      <c r="M18" s="91">
        <v>4385.24</v>
      </c>
      <c r="N18" s="141">
        <f t="shared" si="0"/>
        <v>23451.519999999997</v>
      </c>
      <c r="O18" s="141"/>
      <c r="P18" s="141">
        <v>19066.28</v>
      </c>
      <c r="Q18" s="141"/>
      <c r="R18" s="91">
        <v>4385.24</v>
      </c>
      <c r="S18" s="141">
        <f t="shared" si="1"/>
        <v>23451.519999999997</v>
      </c>
      <c r="T18" s="141"/>
      <c r="U18" s="28">
        <f t="shared" si="2"/>
        <v>46903.03999999999</v>
      </c>
      <c r="W18" s="82"/>
      <c r="X18" s="82"/>
    </row>
    <row r="19" spans="1:24" ht="12.75">
      <c r="A19" s="13">
        <v>5</v>
      </c>
      <c r="B19" s="14" t="s">
        <v>11</v>
      </c>
      <c r="C19" s="15"/>
      <c r="D19" s="16"/>
      <c r="E19" s="16"/>
      <c r="F19" s="16"/>
      <c r="G19" s="16"/>
      <c r="H19" s="16"/>
      <c r="I19" s="16"/>
      <c r="J19" s="16"/>
      <c r="K19" s="141">
        <v>440</v>
      </c>
      <c r="L19" s="141"/>
      <c r="M19" s="91">
        <v>101.2</v>
      </c>
      <c r="N19" s="141">
        <f t="shared" si="0"/>
        <v>541.2</v>
      </c>
      <c r="O19" s="141"/>
      <c r="P19" s="141">
        <v>440</v>
      </c>
      <c r="Q19" s="141"/>
      <c r="R19" s="91">
        <v>101.2</v>
      </c>
      <c r="S19" s="141">
        <f t="shared" si="1"/>
        <v>541.2</v>
      </c>
      <c r="T19" s="141"/>
      <c r="U19" s="28">
        <f t="shared" si="2"/>
        <v>1082.4</v>
      </c>
      <c r="W19" s="82"/>
      <c r="X19" s="82"/>
    </row>
    <row r="20" spans="1:24" ht="12.75">
      <c r="A20" s="13">
        <v>6</v>
      </c>
      <c r="B20" s="14" t="s">
        <v>13</v>
      </c>
      <c r="C20" s="15"/>
      <c r="D20" s="16"/>
      <c r="E20" s="16"/>
      <c r="F20" s="16"/>
      <c r="G20" s="16"/>
      <c r="H20" s="16"/>
      <c r="I20" s="16"/>
      <c r="J20" s="16"/>
      <c r="K20" s="141">
        <v>55842</v>
      </c>
      <c r="L20" s="141"/>
      <c r="M20" s="91">
        <v>12843.66</v>
      </c>
      <c r="N20" s="141">
        <f t="shared" si="0"/>
        <v>68685.66</v>
      </c>
      <c r="O20" s="141"/>
      <c r="P20" s="141">
        <v>55842</v>
      </c>
      <c r="Q20" s="141"/>
      <c r="R20" s="91">
        <v>12843.66</v>
      </c>
      <c r="S20" s="141">
        <f t="shared" si="1"/>
        <v>68685.66</v>
      </c>
      <c r="T20" s="141"/>
      <c r="U20" s="28">
        <f t="shared" si="2"/>
        <v>137371.32</v>
      </c>
      <c r="W20" s="82"/>
      <c r="X20" s="82"/>
    </row>
    <row r="21" spans="1:24" ht="12.75">
      <c r="A21" s="13">
        <v>7</v>
      </c>
      <c r="B21" s="10" t="s">
        <v>12</v>
      </c>
      <c r="C21" s="11"/>
      <c r="D21" s="12"/>
      <c r="E21" s="12"/>
      <c r="F21" s="12"/>
      <c r="G21" s="12"/>
      <c r="H21" s="12"/>
      <c r="I21" s="12"/>
      <c r="J21" s="12"/>
      <c r="K21" s="141">
        <v>41492</v>
      </c>
      <c r="L21" s="141"/>
      <c r="M21" s="91">
        <v>9543.16</v>
      </c>
      <c r="N21" s="141">
        <f t="shared" si="0"/>
        <v>51035.16</v>
      </c>
      <c r="O21" s="141"/>
      <c r="P21" s="141">
        <v>41492</v>
      </c>
      <c r="Q21" s="141"/>
      <c r="R21" s="91">
        <v>9543.16</v>
      </c>
      <c r="S21" s="141">
        <f t="shared" si="1"/>
        <v>51035.16</v>
      </c>
      <c r="T21" s="141"/>
      <c r="U21" s="28">
        <f t="shared" si="2"/>
        <v>102070.32</v>
      </c>
      <c r="W21" s="82"/>
      <c r="X21" s="82"/>
    </row>
    <row r="22" spans="1:24" ht="12.75">
      <c r="A22" s="17"/>
      <c r="B22" s="17"/>
      <c r="C22" s="17"/>
      <c r="D22" s="17"/>
      <c r="E22" s="17"/>
      <c r="F22" s="17"/>
      <c r="G22" s="154" t="s">
        <v>33</v>
      </c>
      <c r="H22" s="154"/>
      <c r="I22" s="154"/>
      <c r="J22" s="155"/>
      <c r="K22" s="141">
        <f>SUM(K15:L21)</f>
        <v>374037.4726</v>
      </c>
      <c r="L22" s="153"/>
      <c r="M22" s="91">
        <f>SUM(M15:M21)</f>
        <v>88592.45</v>
      </c>
      <c r="N22" s="152">
        <f>SUM(N15:O21)</f>
        <v>462629.92260000005</v>
      </c>
      <c r="O22" s="152"/>
      <c r="P22" s="145">
        <f>SUM(P15:Q21)</f>
        <v>422413.26</v>
      </c>
      <c r="Q22" s="146"/>
      <c r="R22" s="28">
        <f>SUM(R15:R21)</f>
        <v>100202.64000000001</v>
      </c>
      <c r="S22" s="142">
        <f>SUM(S15:T21)</f>
        <v>522615.9</v>
      </c>
      <c r="T22" s="143"/>
      <c r="U22" s="93">
        <f t="shared" si="2"/>
        <v>985245.8226000001</v>
      </c>
      <c r="W22" s="82"/>
      <c r="X22" s="82"/>
    </row>
    <row r="24" spans="3:24" ht="12.75">
      <c r="C24" s="22" t="s">
        <v>36</v>
      </c>
      <c r="G24" s="140"/>
      <c r="H24" s="140"/>
      <c r="I24" s="140"/>
      <c r="J24" s="140"/>
      <c r="K24" s="140"/>
      <c r="L24" s="140"/>
      <c r="M24" s="140"/>
      <c r="N24" s="140"/>
      <c r="Q24" s="139" t="s">
        <v>124</v>
      </c>
      <c r="R24" s="140"/>
      <c r="S24" s="140"/>
      <c r="T24" s="140"/>
      <c r="U24" s="140"/>
      <c r="V24" s="140"/>
      <c r="W24" s="140"/>
      <c r="X24" s="140"/>
    </row>
    <row r="25" spans="3:24" ht="12.75">
      <c r="C25" s="22" t="s">
        <v>37</v>
      </c>
      <c r="G25" s="140"/>
      <c r="H25" s="140"/>
      <c r="I25" s="140"/>
      <c r="J25" s="140"/>
      <c r="K25" s="140"/>
      <c r="L25" s="140"/>
      <c r="M25" s="140"/>
      <c r="N25" s="140"/>
      <c r="Q25" s="140" t="s">
        <v>28</v>
      </c>
      <c r="R25" s="140"/>
      <c r="S25" s="140"/>
      <c r="T25" s="140"/>
      <c r="U25" s="140"/>
      <c r="V25" s="140"/>
      <c r="W25" s="140"/>
      <c r="X25" s="140"/>
    </row>
    <row r="26" spans="7:24" ht="12.75">
      <c r="G26" s="140"/>
      <c r="H26" s="140"/>
      <c r="I26" s="140"/>
      <c r="J26" s="140"/>
      <c r="K26" s="140"/>
      <c r="L26" s="140"/>
      <c r="M26" s="140"/>
      <c r="N26" s="140"/>
      <c r="Q26" s="139" t="s">
        <v>34</v>
      </c>
      <c r="R26" s="140"/>
      <c r="S26" s="140"/>
      <c r="T26" s="140"/>
      <c r="U26" s="140"/>
      <c r="V26" s="140"/>
      <c r="W26" s="140"/>
      <c r="X26" s="140"/>
    </row>
    <row r="28" ht="12.75">
      <c r="C28" s="22" t="s">
        <v>9</v>
      </c>
    </row>
    <row r="29" spans="2:24" ht="12.75">
      <c r="B29" s="151" t="s">
        <v>9</v>
      </c>
      <c r="C29" s="121"/>
      <c r="D29" s="121"/>
      <c r="E29" s="121"/>
      <c r="F29" s="121"/>
      <c r="G29" s="140"/>
      <c r="H29" s="140"/>
      <c r="I29" s="140"/>
      <c r="J29" s="140"/>
      <c r="K29" s="140"/>
      <c r="L29" s="140"/>
      <c r="M29" s="140"/>
      <c r="N29" s="140"/>
      <c r="Q29" s="140" t="s">
        <v>30</v>
      </c>
      <c r="R29" s="140"/>
      <c r="S29" s="140"/>
      <c r="T29" s="140"/>
      <c r="U29" s="140"/>
      <c r="V29" s="140"/>
      <c r="W29" s="140"/>
      <c r="X29" s="140"/>
    </row>
    <row r="30" spans="7:24" ht="12.75">
      <c r="G30" s="140"/>
      <c r="H30" s="140"/>
      <c r="I30" s="140"/>
      <c r="J30" s="140"/>
      <c r="K30" s="140"/>
      <c r="L30" s="140"/>
      <c r="M30" s="140"/>
      <c r="N30" s="140"/>
      <c r="Q30" s="140" t="s">
        <v>31</v>
      </c>
      <c r="R30" s="140"/>
      <c r="S30" s="140"/>
      <c r="T30" s="140"/>
      <c r="U30" s="140"/>
      <c r="V30" s="140"/>
      <c r="W30" s="140"/>
      <c r="X30" s="140"/>
    </row>
  </sheetData>
  <sheetProtection/>
  <mergeCells count="58">
    <mergeCell ref="N22:O22"/>
    <mergeCell ref="K22:L22"/>
    <mergeCell ref="G24:N24"/>
    <mergeCell ref="G22:J22"/>
    <mergeCell ref="K18:L18"/>
    <mergeCell ref="G29:N29"/>
    <mergeCell ref="K19:L19"/>
    <mergeCell ref="K20:L20"/>
    <mergeCell ref="N19:O19"/>
    <mergeCell ref="G30:N30"/>
    <mergeCell ref="G25:N25"/>
    <mergeCell ref="G26:N26"/>
    <mergeCell ref="K21:L21"/>
    <mergeCell ref="N21:O21"/>
    <mergeCell ref="F4:O4"/>
    <mergeCell ref="F5:O5"/>
    <mergeCell ref="F6:O6"/>
    <mergeCell ref="F7:O7"/>
    <mergeCell ref="F9:O9"/>
    <mergeCell ref="B29:F29"/>
    <mergeCell ref="K14:L14"/>
    <mergeCell ref="K15:L15"/>
    <mergeCell ref="K16:L16"/>
    <mergeCell ref="K17:L17"/>
    <mergeCell ref="N14:O14"/>
    <mergeCell ref="N20:O20"/>
    <mergeCell ref="N15:O15"/>
    <mergeCell ref="N16:O16"/>
    <mergeCell ref="N17:O17"/>
    <mergeCell ref="N18:O18"/>
    <mergeCell ref="S15:T15"/>
    <mergeCell ref="S16:T16"/>
    <mergeCell ref="S17:T17"/>
    <mergeCell ref="S18:T18"/>
    <mergeCell ref="P14:Q14"/>
    <mergeCell ref="S14:T14"/>
    <mergeCell ref="P15:Q15"/>
    <mergeCell ref="P16:Q16"/>
    <mergeCell ref="P4:Y4"/>
    <mergeCell ref="P5:Y5"/>
    <mergeCell ref="P6:Y6"/>
    <mergeCell ref="P7:Y7"/>
    <mergeCell ref="S19:T19"/>
    <mergeCell ref="S20:T20"/>
    <mergeCell ref="P19:Q19"/>
    <mergeCell ref="P20:Q20"/>
    <mergeCell ref="P17:Q17"/>
    <mergeCell ref="P18:Q18"/>
    <mergeCell ref="A12:U12"/>
    <mergeCell ref="Q24:X24"/>
    <mergeCell ref="Q29:X29"/>
    <mergeCell ref="Q30:X30"/>
    <mergeCell ref="S21:T21"/>
    <mergeCell ref="S22:T22"/>
    <mergeCell ref="Q25:X25"/>
    <mergeCell ref="Q26:X26"/>
    <mergeCell ref="P21:Q21"/>
    <mergeCell ref="P22:Q22"/>
  </mergeCells>
  <printOptions/>
  <pageMargins left="0.75" right="0.3" top="1" bottom="1" header="0.5" footer="0.5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15"/>
  <sheetViews>
    <sheetView zoomScalePageLayoutView="0" workbookViewId="0" topLeftCell="A70">
      <selection activeCell="G105" sqref="G105:J105"/>
    </sheetView>
  </sheetViews>
  <sheetFormatPr defaultColWidth="9.140625" defaultRowHeight="12.75"/>
  <cols>
    <col min="1" max="1" width="5.00390625" style="0" customWidth="1"/>
    <col min="2" max="2" width="19.140625" style="0" bestFit="1" customWidth="1"/>
    <col min="3" max="3" width="11.7109375" style="0" bestFit="1" customWidth="1"/>
    <col min="4" max="4" width="11.7109375" style="0" customWidth="1"/>
    <col min="5" max="5" width="12.8515625" style="0" customWidth="1"/>
    <col min="6" max="6" width="11.7109375" style="0" customWidth="1"/>
    <col min="7" max="7" width="16.00390625" style="0" bestFit="1" customWidth="1"/>
    <col min="8" max="8" width="11.8515625" style="0" customWidth="1"/>
    <col min="9" max="9" width="11.8515625" style="0" bestFit="1" customWidth="1"/>
    <col min="10" max="10" width="11.8515625" style="0" customWidth="1"/>
    <col min="11" max="11" width="11.8515625" style="0" bestFit="1" customWidth="1"/>
    <col min="12" max="12" width="11.8515625" style="0" customWidth="1"/>
    <col min="13" max="13" width="11.8515625" style="0" bestFit="1" customWidth="1"/>
    <col min="14" max="14" width="11.8515625" style="0" customWidth="1"/>
    <col min="15" max="15" width="11.8515625" style="0" bestFit="1" customWidth="1"/>
  </cols>
  <sheetData>
    <row r="2" spans="1:7" ht="12.75">
      <c r="A2" s="119" t="s">
        <v>158</v>
      </c>
      <c r="B2" s="119"/>
      <c r="C2" s="119"/>
      <c r="D2" s="119"/>
      <c r="E2" s="119"/>
      <c r="F2" s="119"/>
      <c r="G2" s="119"/>
    </row>
    <row r="4" spans="1:7" ht="12.75">
      <c r="A4" s="139" t="s">
        <v>148</v>
      </c>
      <c r="B4" s="140"/>
      <c r="C4" s="140"/>
      <c r="D4" s="140"/>
      <c r="E4" s="140"/>
      <c r="F4" s="140"/>
      <c r="G4" s="140"/>
    </row>
    <row r="6" spans="1:14" ht="35.25" customHeight="1">
      <c r="A6" s="39" t="s">
        <v>0</v>
      </c>
      <c r="B6" s="39" t="s">
        <v>42</v>
      </c>
      <c r="C6" s="40" t="s">
        <v>43</v>
      </c>
      <c r="D6" s="40" t="s">
        <v>44</v>
      </c>
      <c r="E6" s="40" t="s">
        <v>45</v>
      </c>
      <c r="F6" s="39" t="s">
        <v>7</v>
      </c>
      <c r="G6" s="39" t="s">
        <v>46</v>
      </c>
      <c r="J6" s="37"/>
      <c r="L6" s="37"/>
      <c r="N6" s="37"/>
    </row>
    <row r="7" spans="1:14" ht="39">
      <c r="A7" s="41">
        <v>1</v>
      </c>
      <c r="B7" s="25" t="s">
        <v>40</v>
      </c>
      <c r="C7" s="32">
        <v>1.03</v>
      </c>
      <c r="D7" s="43">
        <v>2060</v>
      </c>
      <c r="E7" s="44">
        <f>C7*D7</f>
        <v>2121.8</v>
      </c>
      <c r="F7" s="44">
        <f>E7*0.24</f>
        <v>509.232</v>
      </c>
      <c r="G7" s="44">
        <f>E7+F7</f>
        <v>2631.032</v>
      </c>
      <c r="H7" s="38"/>
      <c r="J7" s="38"/>
      <c r="N7" s="38"/>
    </row>
    <row r="8" spans="1:14" ht="39">
      <c r="A8" s="41">
        <v>2</v>
      </c>
      <c r="B8" s="25" t="s">
        <v>38</v>
      </c>
      <c r="C8" s="32">
        <v>1.26</v>
      </c>
      <c r="D8" s="43">
        <v>5500</v>
      </c>
      <c r="E8" s="44">
        <f>C8*D8</f>
        <v>6930</v>
      </c>
      <c r="F8" s="44">
        <f>E8*0.24</f>
        <v>1663.2</v>
      </c>
      <c r="G8" s="44">
        <f>E8+F8</f>
        <v>8593.2</v>
      </c>
      <c r="H8" s="38"/>
      <c r="J8" s="38"/>
      <c r="L8" s="38"/>
      <c r="N8" s="38"/>
    </row>
    <row r="9" spans="1:7" ht="12.75">
      <c r="A9" s="177" t="s">
        <v>47</v>
      </c>
      <c r="B9" s="177"/>
      <c r="C9" s="177"/>
      <c r="D9" s="177"/>
      <c r="E9" s="177"/>
      <c r="F9" s="177"/>
      <c r="G9" s="44">
        <f>SUM(G7:G8)</f>
        <v>11224.232</v>
      </c>
    </row>
    <row r="12" spans="1:7" ht="12.75">
      <c r="A12" s="139" t="s">
        <v>149</v>
      </c>
      <c r="B12" s="140"/>
      <c r="C12" s="140"/>
      <c r="D12" s="140"/>
      <c r="E12" s="140"/>
      <c r="F12" s="140"/>
      <c r="G12" s="140"/>
    </row>
    <row r="14" spans="1:7" ht="26.25">
      <c r="A14" s="39" t="s">
        <v>0</v>
      </c>
      <c r="B14" s="39" t="s">
        <v>42</v>
      </c>
      <c r="C14" s="40" t="s">
        <v>43</v>
      </c>
      <c r="D14" s="40" t="s">
        <v>44</v>
      </c>
      <c r="E14" s="40" t="s">
        <v>45</v>
      </c>
      <c r="F14" s="39" t="s">
        <v>7</v>
      </c>
      <c r="G14" s="39" t="s">
        <v>46</v>
      </c>
    </row>
    <row r="15" spans="1:7" ht="39">
      <c r="A15" s="41">
        <v>1</v>
      </c>
      <c r="B15" s="25" t="s">
        <v>40</v>
      </c>
      <c r="C15" s="32">
        <v>1.03</v>
      </c>
      <c r="D15" s="43">
        <v>85457</v>
      </c>
      <c r="E15" s="44">
        <f>C15*D15</f>
        <v>88020.71</v>
      </c>
      <c r="F15" s="44">
        <f>E15*0.24</f>
        <v>21124.970400000002</v>
      </c>
      <c r="G15" s="44">
        <f>E15+F15</f>
        <v>109145.68040000001</v>
      </c>
    </row>
    <row r="16" spans="1:7" ht="39">
      <c r="A16" s="41">
        <v>2</v>
      </c>
      <c r="B16" s="25" t="s">
        <v>38</v>
      </c>
      <c r="C16" s="32">
        <v>1.26</v>
      </c>
      <c r="D16" s="43">
        <v>2300</v>
      </c>
      <c r="E16" s="44">
        <f>C16*D16</f>
        <v>2898</v>
      </c>
      <c r="F16" s="44">
        <f>E16*0.24</f>
        <v>695.52</v>
      </c>
      <c r="G16" s="44">
        <f>E16+F16</f>
        <v>3593.52</v>
      </c>
    </row>
    <row r="17" spans="1:7" ht="12.75">
      <c r="A17" s="177" t="s">
        <v>47</v>
      </c>
      <c r="B17" s="177"/>
      <c r="C17" s="177"/>
      <c r="D17" s="177"/>
      <c r="E17" s="177"/>
      <c r="F17" s="177"/>
      <c r="G17" s="44">
        <f>SUM(G15:G16)</f>
        <v>112739.20040000002</v>
      </c>
    </row>
    <row r="20" spans="1:7" ht="12.75">
      <c r="A20" s="139" t="s">
        <v>150</v>
      </c>
      <c r="B20" s="140"/>
      <c r="C20" s="140"/>
      <c r="D20" s="140"/>
      <c r="E20" s="140"/>
      <c r="F20" s="140"/>
      <c r="G20" s="140"/>
    </row>
    <row r="22" spans="1:7" ht="26.25">
      <c r="A22" s="39" t="s">
        <v>0</v>
      </c>
      <c r="B22" s="39" t="s">
        <v>42</v>
      </c>
      <c r="C22" s="40" t="s">
        <v>43</v>
      </c>
      <c r="D22" s="40" t="s">
        <v>44</v>
      </c>
      <c r="E22" s="40" t="s">
        <v>45</v>
      </c>
      <c r="F22" s="39" t="s">
        <v>7</v>
      </c>
      <c r="G22" s="39" t="s">
        <v>46</v>
      </c>
    </row>
    <row r="23" spans="1:7" ht="39">
      <c r="A23" s="41">
        <v>1</v>
      </c>
      <c r="B23" s="25" t="s">
        <v>40</v>
      </c>
      <c r="C23" s="32">
        <v>1.03</v>
      </c>
      <c r="D23" s="43">
        <v>41130</v>
      </c>
      <c r="E23" s="44">
        <f>C23*D23</f>
        <v>42363.9</v>
      </c>
      <c r="F23" s="44">
        <f>E23*0.24</f>
        <v>10167.336</v>
      </c>
      <c r="G23" s="44">
        <f>E23+F23</f>
        <v>52531.236000000004</v>
      </c>
    </row>
    <row r="24" spans="1:7" ht="39">
      <c r="A24" s="41">
        <v>2</v>
      </c>
      <c r="B24" s="25" t="s">
        <v>38</v>
      </c>
      <c r="C24" s="32">
        <v>1.26</v>
      </c>
      <c r="D24" s="43">
        <v>1600</v>
      </c>
      <c r="E24" s="44">
        <f>C24*D24</f>
        <v>2016</v>
      </c>
      <c r="F24" s="44">
        <f>E24*0.24</f>
        <v>483.84</v>
      </c>
      <c r="G24" s="44">
        <f>E24+F24</f>
        <v>2499.84</v>
      </c>
    </row>
    <row r="25" spans="1:7" ht="12.75">
      <c r="A25" s="177" t="s">
        <v>47</v>
      </c>
      <c r="B25" s="177"/>
      <c r="C25" s="177"/>
      <c r="D25" s="177"/>
      <c r="E25" s="177"/>
      <c r="F25" s="177"/>
      <c r="G25" s="44">
        <f>SUM(G23:G24)</f>
        <v>55031.076</v>
      </c>
    </row>
    <row r="28" spans="1:7" ht="12.75">
      <c r="A28" s="139" t="s">
        <v>151</v>
      </c>
      <c r="B28" s="140"/>
      <c r="C28" s="140"/>
      <c r="D28" s="140"/>
      <c r="E28" s="140"/>
      <c r="F28" s="140"/>
      <c r="G28" s="140"/>
    </row>
    <row r="30" spans="1:7" ht="26.25">
      <c r="A30" s="39" t="s">
        <v>0</v>
      </c>
      <c r="B30" s="39" t="s">
        <v>42</v>
      </c>
      <c r="C30" s="40" t="s">
        <v>43</v>
      </c>
      <c r="D30" s="40" t="s">
        <v>44</v>
      </c>
      <c r="E30" s="40" t="s">
        <v>45</v>
      </c>
      <c r="F30" s="39" t="s">
        <v>7</v>
      </c>
      <c r="G30" s="39" t="s">
        <v>46</v>
      </c>
    </row>
    <row r="31" spans="1:7" ht="39">
      <c r="A31" s="41">
        <v>1</v>
      </c>
      <c r="B31" s="25" t="s">
        <v>40</v>
      </c>
      <c r="C31" s="32">
        <v>1.03</v>
      </c>
      <c r="D31" s="43">
        <v>2000</v>
      </c>
      <c r="E31" s="44">
        <f>C31*D31</f>
        <v>2060</v>
      </c>
      <c r="F31" s="44">
        <f>E31*0.24</f>
        <v>494.4</v>
      </c>
      <c r="G31" s="44">
        <f>E31+F31</f>
        <v>2554.4</v>
      </c>
    </row>
    <row r="32" spans="1:7" ht="39">
      <c r="A32" s="41">
        <v>2</v>
      </c>
      <c r="B32" s="25" t="s">
        <v>38</v>
      </c>
      <c r="C32" s="32">
        <v>1.26</v>
      </c>
      <c r="D32" s="43">
        <v>7500</v>
      </c>
      <c r="E32" s="44">
        <f>C32*D32</f>
        <v>9450</v>
      </c>
      <c r="F32" s="44">
        <f>E32*0.24</f>
        <v>2268</v>
      </c>
      <c r="G32" s="44">
        <f>E32+F32</f>
        <v>11718</v>
      </c>
    </row>
    <row r="33" spans="1:7" ht="12.75">
      <c r="A33" s="177" t="s">
        <v>47</v>
      </c>
      <c r="B33" s="177"/>
      <c r="C33" s="177"/>
      <c r="D33" s="177"/>
      <c r="E33" s="177"/>
      <c r="F33" s="177"/>
      <c r="G33" s="44">
        <f>SUM(G31:G32)</f>
        <v>14272.4</v>
      </c>
    </row>
    <row r="36" spans="1:7" ht="12.75">
      <c r="A36" s="139" t="s">
        <v>152</v>
      </c>
      <c r="B36" s="140"/>
      <c r="C36" s="140"/>
      <c r="D36" s="140"/>
      <c r="E36" s="140"/>
      <c r="F36" s="140"/>
      <c r="G36" s="140"/>
    </row>
    <row r="38" spans="1:7" ht="26.25">
      <c r="A38" s="39" t="s">
        <v>0</v>
      </c>
      <c r="B38" s="39" t="s">
        <v>42</v>
      </c>
      <c r="C38" s="40" t="s">
        <v>43</v>
      </c>
      <c r="D38" s="40" t="s">
        <v>44</v>
      </c>
      <c r="E38" s="40" t="s">
        <v>45</v>
      </c>
      <c r="F38" s="39" t="s">
        <v>7</v>
      </c>
      <c r="G38" s="39" t="s">
        <v>46</v>
      </c>
    </row>
    <row r="39" spans="1:7" ht="39">
      <c r="A39" s="41">
        <v>1</v>
      </c>
      <c r="B39" s="25" t="s">
        <v>40</v>
      </c>
      <c r="C39" s="32">
        <v>1.03</v>
      </c>
      <c r="D39" s="43">
        <v>25000</v>
      </c>
      <c r="E39" s="44">
        <f>C39*D39</f>
        <v>25750</v>
      </c>
      <c r="F39" s="44">
        <f>E39*0.24</f>
        <v>6180</v>
      </c>
      <c r="G39" s="44">
        <f>E39+F39</f>
        <v>31930</v>
      </c>
    </row>
    <row r="40" spans="1:7" ht="39">
      <c r="A40" s="41">
        <v>2</v>
      </c>
      <c r="B40" s="25" t="s">
        <v>38</v>
      </c>
      <c r="C40" s="32">
        <v>1.26</v>
      </c>
      <c r="D40" s="43">
        <v>5000</v>
      </c>
      <c r="E40" s="44">
        <f>C40*D40</f>
        <v>6300</v>
      </c>
      <c r="F40" s="44">
        <f>E40*0.24</f>
        <v>1512</v>
      </c>
      <c r="G40" s="44">
        <f>E40+F40</f>
        <v>7812</v>
      </c>
    </row>
    <row r="41" spans="1:7" ht="12.75">
      <c r="A41" s="177" t="s">
        <v>47</v>
      </c>
      <c r="B41" s="177"/>
      <c r="C41" s="177"/>
      <c r="D41" s="177"/>
      <c r="E41" s="177"/>
      <c r="F41" s="177"/>
      <c r="G41" s="44">
        <f>SUM(G39:G40)</f>
        <v>39742</v>
      </c>
    </row>
    <row r="46" spans="1:10" ht="12.75">
      <c r="A46" s="119" t="s">
        <v>159</v>
      </c>
      <c r="B46" s="119"/>
      <c r="C46" s="119"/>
      <c r="D46" s="119"/>
      <c r="E46" s="119"/>
      <c r="F46" s="119"/>
      <c r="G46" s="119"/>
      <c r="H46" s="119"/>
      <c r="I46" s="119"/>
      <c r="J46" s="119"/>
    </row>
    <row r="48" spans="1:10" ht="52.5">
      <c r="A48" s="24" t="s">
        <v>0</v>
      </c>
      <c r="B48" s="25" t="s">
        <v>1</v>
      </c>
      <c r="C48" s="25" t="s">
        <v>2</v>
      </c>
      <c r="D48" s="25" t="s">
        <v>55</v>
      </c>
      <c r="E48" s="25" t="s">
        <v>52</v>
      </c>
      <c r="F48" s="26" t="s">
        <v>99</v>
      </c>
      <c r="G48" s="26" t="s">
        <v>106</v>
      </c>
      <c r="H48" s="26" t="s">
        <v>107</v>
      </c>
      <c r="I48" s="26" t="s">
        <v>7</v>
      </c>
      <c r="J48" s="26" t="s">
        <v>108</v>
      </c>
    </row>
    <row r="49" spans="1:10" ht="38.25" customHeight="1">
      <c r="A49" s="160">
        <v>1</v>
      </c>
      <c r="B49" s="164" t="s">
        <v>67</v>
      </c>
      <c r="C49" s="160" t="s">
        <v>6</v>
      </c>
      <c r="D49" s="156">
        <v>7</v>
      </c>
      <c r="E49" s="173">
        <v>1050</v>
      </c>
      <c r="F49" s="39">
        <v>20</v>
      </c>
      <c r="G49" s="39">
        <v>400</v>
      </c>
      <c r="H49" s="44">
        <f>D49*G49</f>
        <v>2800</v>
      </c>
      <c r="I49" s="44">
        <f>H49*0.24</f>
        <v>672</v>
      </c>
      <c r="J49" s="44">
        <f>H49+I49</f>
        <v>3472</v>
      </c>
    </row>
    <row r="50" spans="1:10" ht="12.75">
      <c r="A50" s="171"/>
      <c r="B50" s="170"/>
      <c r="C50" s="171"/>
      <c r="D50" s="166"/>
      <c r="E50" s="174"/>
      <c r="F50" s="39">
        <v>30</v>
      </c>
      <c r="G50" s="39">
        <v>400</v>
      </c>
      <c r="H50" s="44">
        <f>D49*G50</f>
        <v>2800</v>
      </c>
      <c r="I50" s="44">
        <f aca="true" t="shared" si="0" ref="I50:I92">H50*0.24</f>
        <v>672</v>
      </c>
      <c r="J50" s="44">
        <f aca="true" t="shared" si="1" ref="J50:J92">H50+I50</f>
        <v>3472</v>
      </c>
    </row>
    <row r="51" spans="1:10" ht="12.75">
      <c r="A51" s="161"/>
      <c r="B51" s="165"/>
      <c r="C51" s="161"/>
      <c r="D51" s="157"/>
      <c r="E51" s="175"/>
      <c r="F51" s="39">
        <v>70</v>
      </c>
      <c r="G51" s="39">
        <v>250</v>
      </c>
      <c r="H51" s="44">
        <f>D49*G51</f>
        <v>1750</v>
      </c>
      <c r="I51" s="44">
        <f t="shared" si="0"/>
        <v>420</v>
      </c>
      <c r="J51" s="44">
        <f t="shared" si="1"/>
        <v>2170</v>
      </c>
    </row>
    <row r="52" spans="1:10" ht="38.25" customHeight="1">
      <c r="A52" s="160">
        <v>2</v>
      </c>
      <c r="B52" s="164" t="s">
        <v>68</v>
      </c>
      <c r="C52" s="160" t="s">
        <v>6</v>
      </c>
      <c r="D52" s="156">
        <v>7</v>
      </c>
      <c r="E52" s="158">
        <v>450</v>
      </c>
      <c r="F52" s="39">
        <v>20</v>
      </c>
      <c r="G52" s="39">
        <v>200</v>
      </c>
      <c r="H52" s="44">
        <f aca="true" t="shared" si="2" ref="H52:H92">D52*G52</f>
        <v>1400</v>
      </c>
      <c r="I52" s="44">
        <f t="shared" si="0"/>
        <v>336</v>
      </c>
      <c r="J52" s="44">
        <f t="shared" si="1"/>
        <v>1736</v>
      </c>
    </row>
    <row r="53" spans="1:10" ht="12.75">
      <c r="A53" s="171"/>
      <c r="B53" s="170"/>
      <c r="C53" s="171"/>
      <c r="D53" s="166"/>
      <c r="E53" s="167"/>
      <c r="F53" s="39">
        <v>30</v>
      </c>
      <c r="G53" s="39">
        <v>100</v>
      </c>
      <c r="H53" s="44">
        <f>D52*G53</f>
        <v>700</v>
      </c>
      <c r="I53" s="44">
        <f t="shared" si="0"/>
        <v>168</v>
      </c>
      <c r="J53" s="44">
        <f t="shared" si="1"/>
        <v>868</v>
      </c>
    </row>
    <row r="54" spans="1:10" ht="12.75">
      <c r="A54" s="161"/>
      <c r="B54" s="165"/>
      <c r="C54" s="161"/>
      <c r="D54" s="157"/>
      <c r="E54" s="159"/>
      <c r="F54" s="39">
        <v>70</v>
      </c>
      <c r="G54" s="39">
        <v>150</v>
      </c>
      <c r="H54" s="44">
        <f>D52*G54</f>
        <v>1050</v>
      </c>
      <c r="I54" s="44">
        <f t="shared" si="0"/>
        <v>252</v>
      </c>
      <c r="J54" s="44">
        <f t="shared" si="1"/>
        <v>1302</v>
      </c>
    </row>
    <row r="55" spans="1:10" ht="38.25" customHeight="1">
      <c r="A55" s="160">
        <v>3</v>
      </c>
      <c r="B55" s="164" t="s">
        <v>69</v>
      </c>
      <c r="C55" s="160" t="s">
        <v>6</v>
      </c>
      <c r="D55" s="168">
        <v>6.5</v>
      </c>
      <c r="E55" s="158">
        <v>160</v>
      </c>
      <c r="F55" s="39">
        <v>10</v>
      </c>
      <c r="G55" s="39">
        <v>100</v>
      </c>
      <c r="H55" s="44">
        <f t="shared" si="2"/>
        <v>650</v>
      </c>
      <c r="I55" s="44">
        <f t="shared" si="0"/>
        <v>156</v>
      </c>
      <c r="J55" s="44">
        <f t="shared" si="1"/>
        <v>806</v>
      </c>
    </row>
    <row r="56" spans="1:10" ht="12.75">
      <c r="A56" s="161"/>
      <c r="B56" s="165"/>
      <c r="C56" s="161"/>
      <c r="D56" s="169"/>
      <c r="E56" s="159"/>
      <c r="F56" s="39">
        <v>70</v>
      </c>
      <c r="G56" s="39">
        <v>60</v>
      </c>
      <c r="H56" s="44">
        <f>D55*G56</f>
        <v>390</v>
      </c>
      <c r="I56" s="44">
        <f t="shared" si="0"/>
        <v>93.6</v>
      </c>
      <c r="J56" s="44">
        <f t="shared" si="1"/>
        <v>483.6</v>
      </c>
    </row>
    <row r="57" spans="1:10" ht="38.25" customHeight="1">
      <c r="A57" s="160">
        <v>4</v>
      </c>
      <c r="B57" s="164" t="s">
        <v>70</v>
      </c>
      <c r="C57" s="160" t="s">
        <v>6</v>
      </c>
      <c r="D57" s="156">
        <v>7</v>
      </c>
      <c r="E57" s="158">
        <v>140</v>
      </c>
      <c r="F57" s="39">
        <v>10</v>
      </c>
      <c r="G57" s="39">
        <v>100</v>
      </c>
      <c r="H57" s="44">
        <f t="shared" si="2"/>
        <v>700</v>
      </c>
      <c r="I57" s="44">
        <f t="shared" si="0"/>
        <v>168</v>
      </c>
      <c r="J57" s="44">
        <f t="shared" si="1"/>
        <v>868</v>
      </c>
    </row>
    <row r="58" spans="1:10" ht="12.75">
      <c r="A58" s="161"/>
      <c r="B58" s="165"/>
      <c r="C58" s="161"/>
      <c r="D58" s="157"/>
      <c r="E58" s="159"/>
      <c r="F58" s="39">
        <v>20</v>
      </c>
      <c r="G58" s="39">
        <v>40</v>
      </c>
      <c r="H58" s="44">
        <f>D57*G58</f>
        <v>280</v>
      </c>
      <c r="I58" s="44">
        <f t="shared" si="0"/>
        <v>67.2</v>
      </c>
      <c r="J58" s="44">
        <f t="shared" si="1"/>
        <v>347.2</v>
      </c>
    </row>
    <row r="59" spans="1:10" ht="38.25" customHeight="1">
      <c r="A59" s="160">
        <v>5</v>
      </c>
      <c r="B59" s="164" t="s">
        <v>71</v>
      </c>
      <c r="C59" s="160" t="s">
        <v>6</v>
      </c>
      <c r="D59" s="156">
        <v>6.5</v>
      </c>
      <c r="E59" s="158">
        <v>100</v>
      </c>
      <c r="F59" s="39">
        <v>10</v>
      </c>
      <c r="G59" s="39">
        <v>50</v>
      </c>
      <c r="H59" s="44">
        <f t="shared" si="2"/>
        <v>325</v>
      </c>
      <c r="I59" s="44">
        <f t="shared" si="0"/>
        <v>78</v>
      </c>
      <c r="J59" s="44">
        <f t="shared" si="1"/>
        <v>403</v>
      </c>
    </row>
    <row r="60" spans="1:10" ht="12.75">
      <c r="A60" s="161"/>
      <c r="B60" s="165"/>
      <c r="C60" s="161"/>
      <c r="D60" s="157"/>
      <c r="E60" s="159"/>
      <c r="F60" s="39">
        <v>70</v>
      </c>
      <c r="G60" s="39">
        <v>50</v>
      </c>
      <c r="H60" s="44">
        <f>D59*G60</f>
        <v>325</v>
      </c>
      <c r="I60" s="44">
        <f t="shared" si="0"/>
        <v>78</v>
      </c>
      <c r="J60" s="44">
        <f t="shared" si="1"/>
        <v>403</v>
      </c>
    </row>
    <row r="61" spans="1:10" ht="38.25" customHeight="1">
      <c r="A61" s="160">
        <v>6</v>
      </c>
      <c r="B61" s="162" t="s">
        <v>72</v>
      </c>
      <c r="C61" s="160" t="s">
        <v>6</v>
      </c>
      <c r="D61" s="156">
        <v>7.5</v>
      </c>
      <c r="E61" s="158">
        <v>400</v>
      </c>
      <c r="F61" s="39">
        <v>30</v>
      </c>
      <c r="G61" s="39">
        <v>200</v>
      </c>
      <c r="H61" s="44">
        <f t="shared" si="2"/>
        <v>1500</v>
      </c>
      <c r="I61" s="44">
        <f t="shared" si="0"/>
        <v>360</v>
      </c>
      <c r="J61" s="44">
        <f t="shared" si="1"/>
        <v>1860</v>
      </c>
    </row>
    <row r="62" spans="1:10" ht="12.75">
      <c r="A62" s="161"/>
      <c r="B62" s="163"/>
      <c r="C62" s="161"/>
      <c r="D62" s="157"/>
      <c r="E62" s="159"/>
      <c r="F62" s="39">
        <v>70</v>
      </c>
      <c r="G62" s="39">
        <v>200</v>
      </c>
      <c r="H62" s="44">
        <f>D61*G62</f>
        <v>1500</v>
      </c>
      <c r="I62" s="44">
        <f t="shared" si="0"/>
        <v>360</v>
      </c>
      <c r="J62" s="44">
        <f t="shared" si="1"/>
        <v>1860</v>
      </c>
    </row>
    <row r="63" spans="1:10" ht="38.25" customHeight="1">
      <c r="A63" s="160">
        <v>7</v>
      </c>
      <c r="B63" s="162" t="s">
        <v>73</v>
      </c>
      <c r="C63" s="160" t="s">
        <v>6</v>
      </c>
      <c r="D63" s="156">
        <v>5</v>
      </c>
      <c r="E63" s="158">
        <v>400</v>
      </c>
      <c r="F63" s="39">
        <v>30</v>
      </c>
      <c r="G63" s="39">
        <v>200</v>
      </c>
      <c r="H63" s="44">
        <f t="shared" si="2"/>
        <v>1000</v>
      </c>
      <c r="I63" s="44">
        <f t="shared" si="0"/>
        <v>240</v>
      </c>
      <c r="J63" s="44">
        <f t="shared" si="1"/>
        <v>1240</v>
      </c>
    </row>
    <row r="64" spans="1:10" ht="12.75">
      <c r="A64" s="161"/>
      <c r="B64" s="163"/>
      <c r="C64" s="161"/>
      <c r="D64" s="157"/>
      <c r="E64" s="159"/>
      <c r="F64" s="39">
        <v>70</v>
      </c>
      <c r="G64" s="39">
        <v>200</v>
      </c>
      <c r="H64" s="44">
        <f>D63*G64</f>
        <v>1000</v>
      </c>
      <c r="I64" s="44">
        <f t="shared" si="0"/>
        <v>240</v>
      </c>
      <c r="J64" s="44">
        <f t="shared" si="1"/>
        <v>1240</v>
      </c>
    </row>
    <row r="65" spans="1:10" ht="39">
      <c r="A65" s="24">
        <v>8</v>
      </c>
      <c r="B65" s="23" t="s">
        <v>74</v>
      </c>
      <c r="C65" s="24" t="s">
        <v>6</v>
      </c>
      <c r="D65" s="65">
        <v>5.5</v>
      </c>
      <c r="E65" s="88">
        <v>200</v>
      </c>
      <c r="F65" s="39">
        <v>20</v>
      </c>
      <c r="G65" s="39">
        <v>200</v>
      </c>
      <c r="H65" s="44">
        <f t="shared" si="2"/>
        <v>1100</v>
      </c>
      <c r="I65" s="44">
        <f t="shared" si="0"/>
        <v>264</v>
      </c>
      <c r="J65" s="44">
        <f t="shared" si="1"/>
        <v>1364</v>
      </c>
    </row>
    <row r="66" spans="1:10" ht="39">
      <c r="A66" s="24">
        <v>9</v>
      </c>
      <c r="B66" s="23" t="s">
        <v>75</v>
      </c>
      <c r="C66" s="24" t="s">
        <v>6</v>
      </c>
      <c r="D66" s="65">
        <v>5.5</v>
      </c>
      <c r="E66" s="88">
        <v>100</v>
      </c>
      <c r="F66" s="39">
        <v>20</v>
      </c>
      <c r="G66" s="39">
        <v>100</v>
      </c>
      <c r="H66" s="44">
        <f t="shared" si="2"/>
        <v>550</v>
      </c>
      <c r="I66" s="44">
        <f t="shared" si="0"/>
        <v>132</v>
      </c>
      <c r="J66" s="44">
        <f t="shared" si="1"/>
        <v>682</v>
      </c>
    </row>
    <row r="67" spans="1:10" ht="25.5" customHeight="1">
      <c r="A67" s="160">
        <v>10</v>
      </c>
      <c r="B67" s="162" t="s">
        <v>169</v>
      </c>
      <c r="C67" s="160" t="s">
        <v>6</v>
      </c>
      <c r="D67" s="156">
        <v>7.5</v>
      </c>
      <c r="E67" s="158">
        <v>180</v>
      </c>
      <c r="F67" s="39">
        <v>30</v>
      </c>
      <c r="G67" s="39">
        <v>100</v>
      </c>
      <c r="H67" s="44">
        <f t="shared" si="2"/>
        <v>750</v>
      </c>
      <c r="I67" s="44">
        <f t="shared" si="0"/>
        <v>180</v>
      </c>
      <c r="J67" s="44">
        <f t="shared" si="1"/>
        <v>930</v>
      </c>
    </row>
    <row r="68" spans="1:10" ht="12.75">
      <c r="A68" s="161"/>
      <c r="B68" s="163"/>
      <c r="C68" s="161"/>
      <c r="D68" s="157"/>
      <c r="E68" s="159"/>
      <c r="F68" s="39">
        <v>70</v>
      </c>
      <c r="G68" s="39">
        <v>80</v>
      </c>
      <c r="H68" s="44">
        <f>D67*G68</f>
        <v>600</v>
      </c>
      <c r="I68" s="44">
        <f t="shared" si="0"/>
        <v>144</v>
      </c>
      <c r="J68" s="44">
        <f t="shared" si="1"/>
        <v>744</v>
      </c>
    </row>
    <row r="69" spans="1:10" ht="38.25" customHeight="1">
      <c r="A69" s="160">
        <v>11</v>
      </c>
      <c r="B69" s="162" t="s">
        <v>76</v>
      </c>
      <c r="C69" s="160" t="s">
        <v>6</v>
      </c>
      <c r="D69" s="156">
        <v>7.5</v>
      </c>
      <c r="E69" s="158">
        <v>240</v>
      </c>
      <c r="F69" s="39">
        <v>10</v>
      </c>
      <c r="G69" s="39">
        <v>80</v>
      </c>
      <c r="H69" s="44">
        <f t="shared" si="2"/>
        <v>600</v>
      </c>
      <c r="I69" s="44">
        <f t="shared" si="0"/>
        <v>144</v>
      </c>
      <c r="J69" s="44">
        <f t="shared" si="1"/>
        <v>744</v>
      </c>
    </row>
    <row r="70" spans="1:10" ht="12.75">
      <c r="A70" s="171"/>
      <c r="B70" s="172"/>
      <c r="C70" s="171"/>
      <c r="D70" s="166"/>
      <c r="E70" s="167"/>
      <c r="F70" s="39">
        <v>20</v>
      </c>
      <c r="G70" s="39">
        <v>100</v>
      </c>
      <c r="H70" s="44">
        <f>D69*G70</f>
        <v>750</v>
      </c>
      <c r="I70" s="44">
        <f t="shared" si="0"/>
        <v>180</v>
      </c>
      <c r="J70" s="44">
        <f t="shared" si="1"/>
        <v>930</v>
      </c>
    </row>
    <row r="71" spans="1:10" ht="12.75">
      <c r="A71" s="161"/>
      <c r="B71" s="163"/>
      <c r="C71" s="161"/>
      <c r="D71" s="157"/>
      <c r="E71" s="159"/>
      <c r="F71" s="39">
        <v>30</v>
      </c>
      <c r="G71" s="39">
        <v>60</v>
      </c>
      <c r="H71" s="44">
        <f>D69*G71</f>
        <v>450</v>
      </c>
      <c r="I71" s="44">
        <f t="shared" si="0"/>
        <v>108</v>
      </c>
      <c r="J71" s="44">
        <f t="shared" si="1"/>
        <v>558</v>
      </c>
    </row>
    <row r="72" spans="1:10" ht="38.25" customHeight="1">
      <c r="A72" s="160">
        <v>12</v>
      </c>
      <c r="B72" s="164" t="s">
        <v>77</v>
      </c>
      <c r="C72" s="160" t="s">
        <v>6</v>
      </c>
      <c r="D72" s="156">
        <v>7.5</v>
      </c>
      <c r="E72" s="158">
        <v>200</v>
      </c>
      <c r="F72" s="39">
        <v>20</v>
      </c>
      <c r="G72" s="39">
        <v>120</v>
      </c>
      <c r="H72" s="44">
        <f t="shared" si="2"/>
        <v>900</v>
      </c>
      <c r="I72" s="44">
        <f t="shared" si="0"/>
        <v>216</v>
      </c>
      <c r="J72" s="44">
        <f t="shared" si="1"/>
        <v>1116</v>
      </c>
    </row>
    <row r="73" spans="1:10" ht="12.75">
      <c r="A73" s="161"/>
      <c r="B73" s="165"/>
      <c r="C73" s="161"/>
      <c r="D73" s="157"/>
      <c r="E73" s="159"/>
      <c r="F73" s="39">
        <v>70</v>
      </c>
      <c r="G73" s="39">
        <v>80</v>
      </c>
      <c r="H73" s="44">
        <f>D72*G73</f>
        <v>600</v>
      </c>
      <c r="I73" s="44">
        <f t="shared" si="0"/>
        <v>144</v>
      </c>
      <c r="J73" s="44">
        <f t="shared" si="1"/>
        <v>744</v>
      </c>
    </row>
    <row r="74" spans="1:10" ht="38.25" customHeight="1">
      <c r="A74" s="160">
        <v>13</v>
      </c>
      <c r="B74" s="164" t="s">
        <v>78</v>
      </c>
      <c r="C74" s="160" t="s">
        <v>6</v>
      </c>
      <c r="D74" s="156">
        <v>7</v>
      </c>
      <c r="E74" s="158">
        <v>200</v>
      </c>
      <c r="F74" s="39">
        <v>20</v>
      </c>
      <c r="G74" s="39">
        <v>120</v>
      </c>
      <c r="H74" s="44">
        <f t="shared" si="2"/>
        <v>840</v>
      </c>
      <c r="I74" s="44">
        <f t="shared" si="0"/>
        <v>201.6</v>
      </c>
      <c r="J74" s="44">
        <f t="shared" si="1"/>
        <v>1041.6</v>
      </c>
    </row>
    <row r="75" spans="1:10" ht="12.75">
      <c r="A75" s="161"/>
      <c r="B75" s="165"/>
      <c r="C75" s="161"/>
      <c r="D75" s="157"/>
      <c r="E75" s="159"/>
      <c r="F75" s="39">
        <v>70</v>
      </c>
      <c r="G75" s="39">
        <v>80</v>
      </c>
      <c r="H75" s="44">
        <f>D74*G75</f>
        <v>560</v>
      </c>
      <c r="I75" s="44">
        <f t="shared" si="0"/>
        <v>134.4</v>
      </c>
      <c r="J75" s="44">
        <f t="shared" si="1"/>
        <v>694.4</v>
      </c>
    </row>
    <row r="76" spans="1:10" ht="38.25" customHeight="1">
      <c r="A76" s="160">
        <v>14</v>
      </c>
      <c r="B76" s="164" t="s">
        <v>79</v>
      </c>
      <c r="C76" s="160" t="s">
        <v>6</v>
      </c>
      <c r="D76" s="156">
        <v>5</v>
      </c>
      <c r="E76" s="158">
        <v>800</v>
      </c>
      <c r="F76" s="39">
        <v>20</v>
      </c>
      <c r="G76" s="39">
        <v>400</v>
      </c>
      <c r="H76" s="44">
        <f t="shared" si="2"/>
        <v>2000</v>
      </c>
      <c r="I76" s="44">
        <f t="shared" si="0"/>
        <v>480</v>
      </c>
      <c r="J76" s="44">
        <f t="shared" si="1"/>
        <v>2480</v>
      </c>
    </row>
    <row r="77" spans="1:10" ht="12.75">
      <c r="A77" s="161"/>
      <c r="B77" s="165"/>
      <c r="C77" s="161"/>
      <c r="D77" s="157"/>
      <c r="E77" s="159"/>
      <c r="F77" s="39">
        <v>30</v>
      </c>
      <c r="G77" s="39">
        <v>400</v>
      </c>
      <c r="H77" s="44">
        <f>D76*G77</f>
        <v>2000</v>
      </c>
      <c r="I77" s="44">
        <f t="shared" si="0"/>
        <v>480</v>
      </c>
      <c r="J77" s="44">
        <f t="shared" si="1"/>
        <v>2480</v>
      </c>
    </row>
    <row r="78" spans="1:10" ht="38.25" customHeight="1">
      <c r="A78" s="160">
        <v>15</v>
      </c>
      <c r="B78" s="164" t="s">
        <v>80</v>
      </c>
      <c r="C78" s="160" t="s">
        <v>6</v>
      </c>
      <c r="D78" s="156">
        <v>5</v>
      </c>
      <c r="E78" s="158">
        <v>800</v>
      </c>
      <c r="F78" s="39">
        <v>20</v>
      </c>
      <c r="G78" s="39">
        <v>400</v>
      </c>
      <c r="H78" s="44">
        <f t="shared" si="2"/>
        <v>2000</v>
      </c>
      <c r="I78" s="44">
        <f t="shared" si="0"/>
        <v>480</v>
      </c>
      <c r="J78" s="44">
        <f t="shared" si="1"/>
        <v>2480</v>
      </c>
    </row>
    <row r="79" spans="1:10" ht="12.75">
      <c r="A79" s="161"/>
      <c r="B79" s="165"/>
      <c r="C79" s="161"/>
      <c r="D79" s="157"/>
      <c r="E79" s="159"/>
      <c r="F79" s="39">
        <v>30</v>
      </c>
      <c r="G79" s="39">
        <v>400</v>
      </c>
      <c r="H79" s="44">
        <f>D78*G79</f>
        <v>2000</v>
      </c>
      <c r="I79" s="44">
        <f t="shared" si="0"/>
        <v>480</v>
      </c>
      <c r="J79" s="44">
        <f t="shared" si="1"/>
        <v>2480</v>
      </c>
    </row>
    <row r="80" spans="1:10" ht="25.5" customHeight="1">
      <c r="A80" s="160">
        <v>16</v>
      </c>
      <c r="B80" s="164" t="s">
        <v>81</v>
      </c>
      <c r="C80" s="160" t="s">
        <v>6</v>
      </c>
      <c r="D80" s="156">
        <v>4</v>
      </c>
      <c r="E80" s="158">
        <v>650</v>
      </c>
      <c r="F80" s="39">
        <v>10</v>
      </c>
      <c r="G80" s="39">
        <v>150</v>
      </c>
      <c r="H80" s="44">
        <f t="shared" si="2"/>
        <v>600</v>
      </c>
      <c r="I80" s="44">
        <f t="shared" si="0"/>
        <v>144</v>
      </c>
      <c r="J80" s="44">
        <f t="shared" si="1"/>
        <v>744</v>
      </c>
    </row>
    <row r="81" spans="1:10" ht="12.75">
      <c r="A81" s="171"/>
      <c r="B81" s="170"/>
      <c r="C81" s="171"/>
      <c r="D81" s="166"/>
      <c r="E81" s="167"/>
      <c r="F81" s="39">
        <v>20</v>
      </c>
      <c r="G81" s="39">
        <v>200</v>
      </c>
      <c r="H81" s="44">
        <f>D80*G81</f>
        <v>800</v>
      </c>
      <c r="I81" s="44">
        <f t="shared" si="0"/>
        <v>192</v>
      </c>
      <c r="J81" s="44">
        <f t="shared" si="1"/>
        <v>992</v>
      </c>
    </row>
    <row r="82" spans="1:10" ht="12.75">
      <c r="A82" s="171"/>
      <c r="B82" s="170"/>
      <c r="C82" s="171"/>
      <c r="D82" s="166"/>
      <c r="E82" s="167"/>
      <c r="F82" s="39">
        <v>30</v>
      </c>
      <c r="G82" s="39">
        <v>200</v>
      </c>
      <c r="H82" s="44">
        <f>D80*G82</f>
        <v>800</v>
      </c>
      <c r="I82" s="44">
        <f t="shared" si="0"/>
        <v>192</v>
      </c>
      <c r="J82" s="44">
        <f t="shared" si="1"/>
        <v>992</v>
      </c>
    </row>
    <row r="83" spans="1:10" ht="12.75">
      <c r="A83" s="161"/>
      <c r="B83" s="165"/>
      <c r="C83" s="161"/>
      <c r="D83" s="157"/>
      <c r="E83" s="159"/>
      <c r="F83" s="39">
        <v>70</v>
      </c>
      <c r="G83" s="39">
        <v>100</v>
      </c>
      <c r="H83" s="44">
        <f>D80*G83</f>
        <v>400</v>
      </c>
      <c r="I83" s="44">
        <f t="shared" si="0"/>
        <v>96</v>
      </c>
      <c r="J83" s="44">
        <f t="shared" si="1"/>
        <v>496</v>
      </c>
    </row>
    <row r="84" spans="1:10" ht="39">
      <c r="A84" s="24">
        <v>17</v>
      </c>
      <c r="B84" s="25" t="s">
        <v>82</v>
      </c>
      <c r="C84" s="24" t="s">
        <v>6</v>
      </c>
      <c r="D84" s="65">
        <v>3</v>
      </c>
      <c r="E84" s="88">
        <v>120</v>
      </c>
      <c r="F84" s="39">
        <v>20</v>
      </c>
      <c r="G84" s="39">
        <v>120</v>
      </c>
      <c r="H84" s="44">
        <f t="shared" si="2"/>
        <v>360</v>
      </c>
      <c r="I84" s="44">
        <f t="shared" si="0"/>
        <v>86.39999999999999</v>
      </c>
      <c r="J84" s="44">
        <f t="shared" si="1"/>
        <v>446.4</v>
      </c>
    </row>
    <row r="85" spans="1:10" ht="25.5" customHeight="1">
      <c r="A85" s="160">
        <v>18</v>
      </c>
      <c r="B85" s="164" t="s">
        <v>48</v>
      </c>
      <c r="C85" s="160" t="s">
        <v>6</v>
      </c>
      <c r="D85" s="156">
        <v>7</v>
      </c>
      <c r="E85" s="158">
        <v>60</v>
      </c>
      <c r="F85" s="39">
        <v>10</v>
      </c>
      <c r="G85" s="39">
        <v>20</v>
      </c>
      <c r="H85" s="44">
        <f t="shared" si="2"/>
        <v>140</v>
      </c>
      <c r="I85" s="44">
        <f t="shared" si="0"/>
        <v>33.6</v>
      </c>
      <c r="J85" s="44">
        <f t="shared" si="1"/>
        <v>173.6</v>
      </c>
    </row>
    <row r="86" spans="1:10" ht="12.75">
      <c r="A86" s="171"/>
      <c r="B86" s="170"/>
      <c r="C86" s="171"/>
      <c r="D86" s="166"/>
      <c r="E86" s="167"/>
      <c r="F86" s="39">
        <v>20</v>
      </c>
      <c r="G86" s="39">
        <v>20</v>
      </c>
      <c r="H86" s="44">
        <f>D85*G86</f>
        <v>140</v>
      </c>
      <c r="I86" s="44">
        <f t="shared" si="0"/>
        <v>33.6</v>
      </c>
      <c r="J86" s="44">
        <f t="shared" si="1"/>
        <v>173.6</v>
      </c>
    </row>
    <row r="87" spans="1:10" ht="12.75">
      <c r="A87" s="171"/>
      <c r="B87" s="170"/>
      <c r="C87" s="171"/>
      <c r="D87" s="166"/>
      <c r="E87" s="167"/>
      <c r="F87" s="39">
        <v>30</v>
      </c>
      <c r="G87" s="39">
        <v>10</v>
      </c>
      <c r="H87" s="44">
        <f>D85*G87</f>
        <v>70</v>
      </c>
      <c r="I87" s="44">
        <f t="shared" si="0"/>
        <v>16.8</v>
      </c>
      <c r="J87" s="44">
        <f t="shared" si="1"/>
        <v>86.8</v>
      </c>
    </row>
    <row r="88" spans="1:10" ht="12.75">
      <c r="A88" s="161"/>
      <c r="B88" s="165"/>
      <c r="C88" s="161"/>
      <c r="D88" s="157"/>
      <c r="E88" s="159"/>
      <c r="F88" s="39">
        <v>70</v>
      </c>
      <c r="G88" s="39">
        <v>10</v>
      </c>
      <c r="H88" s="44">
        <f>D85*G88</f>
        <v>70</v>
      </c>
      <c r="I88" s="44">
        <f t="shared" si="0"/>
        <v>16.8</v>
      </c>
      <c r="J88" s="44">
        <f t="shared" si="1"/>
        <v>86.8</v>
      </c>
    </row>
    <row r="89" spans="1:10" ht="26.25">
      <c r="A89" s="24">
        <v>19</v>
      </c>
      <c r="B89" s="25" t="s">
        <v>83</v>
      </c>
      <c r="C89" s="24" t="s">
        <v>6</v>
      </c>
      <c r="D89" s="65">
        <v>7</v>
      </c>
      <c r="E89" s="88">
        <v>295</v>
      </c>
      <c r="F89" s="39">
        <v>35</v>
      </c>
      <c r="G89" s="27">
        <v>295</v>
      </c>
      <c r="H89" s="44">
        <f t="shared" si="2"/>
        <v>2065</v>
      </c>
      <c r="I89" s="44">
        <f t="shared" si="0"/>
        <v>495.59999999999997</v>
      </c>
      <c r="J89" s="44">
        <f t="shared" si="1"/>
        <v>2560.6</v>
      </c>
    </row>
    <row r="90" spans="1:10" ht="26.25">
      <c r="A90" s="24">
        <v>20</v>
      </c>
      <c r="B90" s="25" t="s">
        <v>84</v>
      </c>
      <c r="C90" s="24" t="s">
        <v>6</v>
      </c>
      <c r="D90" s="65">
        <v>5</v>
      </c>
      <c r="E90" s="88">
        <v>250</v>
      </c>
      <c r="F90" s="39">
        <v>35</v>
      </c>
      <c r="G90" s="27">
        <v>250</v>
      </c>
      <c r="H90" s="44">
        <f t="shared" si="2"/>
        <v>1250</v>
      </c>
      <c r="I90" s="44">
        <f t="shared" si="0"/>
        <v>300</v>
      </c>
      <c r="J90" s="44">
        <f t="shared" si="1"/>
        <v>1550</v>
      </c>
    </row>
    <row r="91" spans="1:10" ht="39">
      <c r="A91" s="24">
        <v>21</v>
      </c>
      <c r="B91" s="25" t="s">
        <v>85</v>
      </c>
      <c r="C91" s="24" t="s">
        <v>6</v>
      </c>
      <c r="D91" s="65">
        <v>7</v>
      </c>
      <c r="E91" s="88">
        <v>100</v>
      </c>
      <c r="F91" s="39">
        <v>35</v>
      </c>
      <c r="G91" s="27">
        <v>100</v>
      </c>
      <c r="H91" s="44">
        <f t="shared" si="2"/>
        <v>700</v>
      </c>
      <c r="I91" s="44">
        <f t="shared" si="0"/>
        <v>168</v>
      </c>
      <c r="J91" s="44">
        <f t="shared" si="1"/>
        <v>868</v>
      </c>
    </row>
    <row r="92" spans="1:10" ht="12.75">
      <c r="A92" s="24">
        <v>22</v>
      </c>
      <c r="B92" s="25" t="s">
        <v>86</v>
      </c>
      <c r="C92" s="24" t="s">
        <v>6</v>
      </c>
      <c r="D92" s="65">
        <v>3</v>
      </c>
      <c r="E92" s="88">
        <v>200</v>
      </c>
      <c r="F92" s="39">
        <v>35</v>
      </c>
      <c r="G92" s="27">
        <v>200</v>
      </c>
      <c r="H92" s="44">
        <f t="shared" si="2"/>
        <v>600</v>
      </c>
      <c r="I92" s="44">
        <f t="shared" si="0"/>
        <v>144</v>
      </c>
      <c r="J92" s="44">
        <f t="shared" si="1"/>
        <v>744</v>
      </c>
    </row>
    <row r="93" spans="1:10" ht="12.75">
      <c r="A93" s="178" t="s">
        <v>129</v>
      </c>
      <c r="B93" s="179"/>
      <c r="C93" s="179"/>
      <c r="D93" s="179"/>
      <c r="E93" s="179"/>
      <c r="F93" s="179"/>
      <c r="G93" s="179"/>
      <c r="H93" s="179"/>
      <c r="I93" s="180"/>
      <c r="J93" s="44">
        <f>SUM(J49:J92)</f>
        <v>51912.600000000006</v>
      </c>
    </row>
    <row r="94" spans="1:10" ht="12.75">
      <c r="A94" s="104"/>
      <c r="B94" s="103"/>
      <c r="C94" s="103"/>
      <c r="D94" s="103"/>
      <c r="E94" s="103"/>
      <c r="F94" s="103"/>
      <c r="G94" s="103"/>
      <c r="H94" s="103"/>
      <c r="I94" s="103"/>
      <c r="J94" s="21"/>
    </row>
    <row r="95" spans="1:10" ht="12.75">
      <c r="A95" s="104"/>
      <c r="B95" s="103"/>
      <c r="C95" s="103"/>
      <c r="D95" s="103"/>
      <c r="E95" s="103"/>
      <c r="F95" s="103"/>
      <c r="G95" s="103"/>
      <c r="H95" s="103"/>
      <c r="I95" s="103"/>
      <c r="J95" s="21"/>
    </row>
    <row r="96" spans="1:10" ht="12.75">
      <c r="A96" s="104"/>
      <c r="B96" s="103"/>
      <c r="C96" s="103"/>
      <c r="D96" s="103"/>
      <c r="E96" s="103"/>
      <c r="F96" s="103"/>
      <c r="G96" s="103"/>
      <c r="H96" s="103"/>
      <c r="I96" s="103"/>
      <c r="J96" s="21"/>
    </row>
    <row r="97" spans="1:10" ht="12.75">
      <c r="A97" s="104"/>
      <c r="B97" s="103"/>
      <c r="C97" s="103"/>
      <c r="D97" s="103"/>
      <c r="E97" s="103"/>
      <c r="F97" s="103"/>
      <c r="G97" s="103"/>
      <c r="H97" s="103"/>
      <c r="I97" s="103"/>
      <c r="J97" s="21"/>
    </row>
    <row r="98" spans="1:10" ht="12.75" customHeight="1">
      <c r="A98" s="176" t="s">
        <v>160</v>
      </c>
      <c r="B98" s="176"/>
      <c r="C98" s="176"/>
      <c r="D98" s="176"/>
      <c r="E98" s="176"/>
      <c r="F98" s="176"/>
      <c r="G98" s="176"/>
      <c r="H98" s="176"/>
      <c r="I98" s="176"/>
      <c r="J98" s="176"/>
    </row>
    <row r="100" spans="1:10" ht="39">
      <c r="A100" s="95" t="s">
        <v>0</v>
      </c>
      <c r="B100" s="26" t="s">
        <v>109</v>
      </c>
      <c r="C100" s="26" t="s">
        <v>110</v>
      </c>
      <c r="D100" s="83" t="s">
        <v>111</v>
      </c>
      <c r="E100" s="83" t="s">
        <v>112</v>
      </c>
      <c r="F100" s="95" t="s">
        <v>113</v>
      </c>
      <c r="G100" s="184" t="s">
        <v>127</v>
      </c>
      <c r="H100" s="184"/>
      <c r="I100" s="184"/>
      <c r="J100" s="184"/>
    </row>
    <row r="101" spans="1:10" ht="15.75" customHeight="1">
      <c r="A101" s="94">
        <v>1</v>
      </c>
      <c r="B101" s="39" t="s">
        <v>130</v>
      </c>
      <c r="C101" s="44">
        <v>15000</v>
      </c>
      <c r="D101" s="44">
        <f>J55+J57+J59+J69+J80+J85</f>
        <v>3738.6</v>
      </c>
      <c r="E101" s="44">
        <f>G9</f>
        <v>11224.232</v>
      </c>
      <c r="F101" s="97">
        <f>C101-D101-E101</f>
        <v>37.167999999999665</v>
      </c>
      <c r="G101" s="185" t="s">
        <v>142</v>
      </c>
      <c r="H101" s="185"/>
      <c r="I101" s="185"/>
      <c r="J101" s="185"/>
    </row>
    <row r="102" spans="1:10" ht="12.75">
      <c r="A102" s="94">
        <v>2</v>
      </c>
      <c r="B102" s="39" t="s">
        <v>125</v>
      </c>
      <c r="C102" s="44">
        <v>130000</v>
      </c>
      <c r="D102" s="44">
        <f>J49+J52+J58+J65+J66+J70+J72+J74+J76+J78+J81+J84+J86</f>
        <v>17260.800000000003</v>
      </c>
      <c r="E102" s="44">
        <f>G17</f>
        <v>112739.20040000002</v>
      </c>
      <c r="F102" s="97">
        <f>C102-D102-E102</f>
        <v>-0.0004000000189989805</v>
      </c>
      <c r="G102" s="186" t="s">
        <v>138</v>
      </c>
      <c r="H102" s="182"/>
      <c r="I102" s="182"/>
      <c r="J102" s="183"/>
    </row>
    <row r="103" spans="1:10" ht="12.75" customHeight="1">
      <c r="A103" s="94">
        <v>3</v>
      </c>
      <c r="B103" s="39" t="s">
        <v>131</v>
      </c>
      <c r="C103" s="44">
        <v>70000</v>
      </c>
      <c r="D103" s="44">
        <f>J50+J53+J61+J63+J67+J71+J77+J79+J82+J87</f>
        <v>14966.8</v>
      </c>
      <c r="E103" s="44">
        <f>G25</f>
        <v>55031.076</v>
      </c>
      <c r="F103" s="97">
        <f>C103-D103-E103</f>
        <v>2.1239999999961583</v>
      </c>
      <c r="G103" s="186" t="s">
        <v>139</v>
      </c>
      <c r="H103" s="182"/>
      <c r="I103" s="182"/>
      <c r="J103" s="183"/>
    </row>
    <row r="104" spans="1:10" ht="16.5" customHeight="1">
      <c r="A104" s="94">
        <v>4</v>
      </c>
      <c r="B104" s="39" t="s">
        <v>132</v>
      </c>
      <c r="C104" s="44">
        <v>20000</v>
      </c>
      <c r="D104" s="44">
        <f>J89+J90+J91+J92</f>
        <v>5722.6</v>
      </c>
      <c r="E104" s="44">
        <f>G33</f>
        <v>14272.4</v>
      </c>
      <c r="F104" s="97">
        <f>C104-D104-E104</f>
        <v>5</v>
      </c>
      <c r="G104" s="181" t="s">
        <v>141</v>
      </c>
      <c r="H104" s="182"/>
      <c r="I104" s="182"/>
      <c r="J104" s="183"/>
    </row>
    <row r="105" spans="1:10" ht="26.25" customHeight="1">
      <c r="A105" s="94">
        <v>5</v>
      </c>
      <c r="B105" s="39" t="s">
        <v>133</v>
      </c>
      <c r="C105" s="44">
        <v>50000</v>
      </c>
      <c r="D105" s="44">
        <f>J51+J54+J56+J60+J62+J64+J68+J73+J75+J83+J88</f>
        <v>10223.8</v>
      </c>
      <c r="E105" s="44">
        <f>G41</f>
        <v>39742</v>
      </c>
      <c r="F105" s="97">
        <f>C105-D105-E105</f>
        <v>34.19999999999709</v>
      </c>
      <c r="G105" s="181" t="s">
        <v>140</v>
      </c>
      <c r="H105" s="182"/>
      <c r="I105" s="182"/>
      <c r="J105" s="183"/>
    </row>
    <row r="106" spans="1:10" ht="12.75">
      <c r="A106" s="105"/>
      <c r="B106" s="106" t="s">
        <v>128</v>
      </c>
      <c r="C106" s="107">
        <f>SUM(C101:C105)</f>
        <v>285000</v>
      </c>
      <c r="D106" s="107">
        <f>SUM(D101:D105)</f>
        <v>51912.59999999999</v>
      </c>
      <c r="E106" s="107">
        <f>SUM(E101:E105)</f>
        <v>233008.90840000001</v>
      </c>
      <c r="F106" s="108">
        <f>SUM(F101:F105)</f>
        <v>78.49159999997391</v>
      </c>
      <c r="G106" s="102"/>
      <c r="H106" s="102"/>
      <c r="I106" s="102"/>
      <c r="J106" s="19"/>
    </row>
    <row r="107" ht="12.75">
      <c r="E107" s="82"/>
    </row>
    <row r="109" s="19" customFormat="1" ht="12.75"/>
    <row r="110" s="19" customFormat="1" ht="12.75"/>
    <row r="111" s="19" customFormat="1" ht="12.75"/>
    <row r="112" spans="3:5" s="19" customFormat="1" ht="12.75">
      <c r="C112" s="98"/>
      <c r="D112" s="99"/>
      <c r="E112" s="98"/>
    </row>
    <row r="113" spans="2:7" s="19" customFormat="1" ht="12.75">
      <c r="B113" s="99"/>
      <c r="C113" s="31"/>
      <c r="D113" s="100"/>
      <c r="E113" s="20"/>
      <c r="F113" s="20"/>
      <c r="G113" s="20"/>
    </row>
    <row r="114" spans="2:7" s="19" customFormat="1" ht="12.75">
      <c r="B114" s="99"/>
      <c r="C114" s="31"/>
      <c r="D114" s="21"/>
      <c r="E114" s="20"/>
      <c r="F114" s="20"/>
      <c r="G114" s="20"/>
    </row>
    <row r="115" spans="7:9" s="19" customFormat="1" ht="12.75">
      <c r="G115" s="20"/>
      <c r="H115" s="21"/>
      <c r="I115" s="20"/>
    </row>
    <row r="116" s="19" customFormat="1" ht="12.75"/>
  </sheetData>
  <sheetProtection/>
  <mergeCells count="95">
    <mergeCell ref="C52:C54"/>
    <mergeCell ref="G101:J101"/>
    <mergeCell ref="G102:J102"/>
    <mergeCell ref="G103:J103"/>
    <mergeCell ref="G104:J104"/>
    <mergeCell ref="A93:I93"/>
    <mergeCell ref="G105:J105"/>
    <mergeCell ref="A4:G4"/>
    <mergeCell ref="A12:G12"/>
    <mergeCell ref="A20:G20"/>
    <mergeCell ref="A28:G28"/>
    <mergeCell ref="A36:G36"/>
    <mergeCell ref="G100:J100"/>
    <mergeCell ref="A52:A54"/>
    <mergeCell ref="B52:B54"/>
    <mergeCell ref="E57:E58"/>
    <mergeCell ref="A2:G2"/>
    <mergeCell ref="A46:J46"/>
    <mergeCell ref="A98:J98"/>
    <mergeCell ref="A9:F9"/>
    <mergeCell ref="A17:F17"/>
    <mergeCell ref="A25:F25"/>
    <mergeCell ref="A33:F33"/>
    <mergeCell ref="A41:F41"/>
    <mergeCell ref="A57:A58"/>
    <mergeCell ref="D67:D68"/>
    <mergeCell ref="D52:D54"/>
    <mergeCell ref="E52:E54"/>
    <mergeCell ref="A61:A62"/>
    <mergeCell ref="B61:B62"/>
    <mergeCell ref="C61:C62"/>
    <mergeCell ref="D61:D62"/>
    <mergeCell ref="B57:B58"/>
    <mergeCell ref="C57:C58"/>
    <mergeCell ref="D57:D58"/>
    <mergeCell ref="D74:D75"/>
    <mergeCell ref="E74:E75"/>
    <mergeCell ref="D69:D71"/>
    <mergeCell ref="E69:E71"/>
    <mergeCell ref="E67:E68"/>
    <mergeCell ref="A72:A73"/>
    <mergeCell ref="B72:B73"/>
    <mergeCell ref="C72:C73"/>
    <mergeCell ref="D72:D73"/>
    <mergeCell ref="E72:E73"/>
    <mergeCell ref="B49:B51"/>
    <mergeCell ref="A49:A51"/>
    <mergeCell ref="C49:C51"/>
    <mergeCell ref="D49:D51"/>
    <mergeCell ref="E61:E62"/>
    <mergeCell ref="A76:A77"/>
    <mergeCell ref="B76:B77"/>
    <mergeCell ref="C76:C77"/>
    <mergeCell ref="D76:D77"/>
    <mergeCell ref="E76:E77"/>
    <mergeCell ref="E49:E51"/>
    <mergeCell ref="A80:A83"/>
    <mergeCell ref="B80:B83"/>
    <mergeCell ref="C80:C83"/>
    <mergeCell ref="D80:D83"/>
    <mergeCell ref="E80:E83"/>
    <mergeCell ref="E59:E60"/>
    <mergeCell ref="D59:D60"/>
    <mergeCell ref="C59:C60"/>
    <mergeCell ref="B59:B60"/>
    <mergeCell ref="A59:A60"/>
    <mergeCell ref="B85:B88"/>
    <mergeCell ref="A85:A88"/>
    <mergeCell ref="C85:C88"/>
    <mergeCell ref="A69:A71"/>
    <mergeCell ref="B69:B71"/>
    <mergeCell ref="C69:C71"/>
    <mergeCell ref="A67:A68"/>
    <mergeCell ref="B67:B68"/>
    <mergeCell ref="C67:C68"/>
    <mergeCell ref="D85:D88"/>
    <mergeCell ref="E85:E88"/>
    <mergeCell ref="A55:A56"/>
    <mergeCell ref="B55:B56"/>
    <mergeCell ref="C55:C56"/>
    <mergeCell ref="D55:D56"/>
    <mergeCell ref="E55:E56"/>
    <mergeCell ref="A78:A79"/>
    <mergeCell ref="B78:B79"/>
    <mergeCell ref="C78:C79"/>
    <mergeCell ref="D78:D79"/>
    <mergeCell ref="E78:E79"/>
    <mergeCell ref="A63:A64"/>
    <mergeCell ref="B63:B64"/>
    <mergeCell ref="C63:C64"/>
    <mergeCell ref="D63:D64"/>
    <mergeCell ref="E63:E64"/>
    <mergeCell ref="A74:A75"/>
    <mergeCell ref="B74:B75"/>
    <mergeCell ref="C74:C75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15"/>
  <sheetViews>
    <sheetView zoomScalePageLayoutView="0" workbookViewId="0" topLeftCell="A119">
      <selection activeCell="M68" sqref="M68"/>
    </sheetView>
  </sheetViews>
  <sheetFormatPr defaultColWidth="9.140625" defaultRowHeight="12.75"/>
  <cols>
    <col min="1" max="1" width="5.421875" style="0" customWidth="1"/>
    <col min="2" max="2" width="21.57421875" style="0" customWidth="1"/>
    <col min="3" max="3" width="12.140625" style="0" customWidth="1"/>
    <col min="4" max="4" width="13.00390625" style="0" customWidth="1"/>
    <col min="5" max="5" width="12.8515625" style="0" customWidth="1"/>
    <col min="6" max="6" width="12.28125" style="0" customWidth="1"/>
    <col min="7" max="7" width="17.00390625" style="0" customWidth="1"/>
    <col min="8" max="8" width="13.28125" style="0" customWidth="1"/>
    <col min="10" max="10" width="11.421875" style="0" customWidth="1"/>
  </cols>
  <sheetData>
    <row r="2" spans="1:7" ht="12.75">
      <c r="A2" s="119" t="s">
        <v>158</v>
      </c>
      <c r="B2" s="119"/>
      <c r="C2" s="119"/>
      <c r="D2" s="119"/>
      <c r="E2" s="119"/>
      <c r="F2" s="119"/>
      <c r="G2" s="119"/>
    </row>
    <row r="4" spans="1:7" ht="12.75">
      <c r="A4" s="139" t="s">
        <v>157</v>
      </c>
      <c r="B4" s="140"/>
      <c r="C4" s="140"/>
      <c r="D4" s="140"/>
      <c r="E4" s="140"/>
      <c r="F4" s="140"/>
      <c r="G4" s="140"/>
    </row>
    <row r="6" spans="1:7" ht="26.25">
      <c r="A6" s="39" t="s">
        <v>0</v>
      </c>
      <c r="B6" s="39" t="s">
        <v>42</v>
      </c>
      <c r="C6" s="40" t="s">
        <v>43</v>
      </c>
      <c r="D6" s="40" t="s">
        <v>44</v>
      </c>
      <c r="E6" s="40" t="s">
        <v>45</v>
      </c>
      <c r="F6" s="39" t="s">
        <v>7</v>
      </c>
      <c r="G6" s="39" t="s">
        <v>46</v>
      </c>
    </row>
    <row r="7" spans="1:7" ht="26.25">
      <c r="A7" s="41">
        <v>1</v>
      </c>
      <c r="B7" s="25" t="s">
        <v>41</v>
      </c>
      <c r="C7" s="32">
        <v>1.03</v>
      </c>
      <c r="D7" s="42">
        <v>4150</v>
      </c>
      <c r="E7" s="44">
        <f>C7*D7</f>
        <v>4274.5</v>
      </c>
      <c r="F7" s="44">
        <f>E7*0.24</f>
        <v>1025.8799999999999</v>
      </c>
      <c r="G7" s="44">
        <f>E7+F7</f>
        <v>5300.38</v>
      </c>
    </row>
    <row r="8" spans="1:7" ht="26.25">
      <c r="A8" s="41">
        <v>2</v>
      </c>
      <c r="B8" s="25" t="s">
        <v>39</v>
      </c>
      <c r="C8" s="32">
        <v>1.26</v>
      </c>
      <c r="D8" s="42">
        <v>7000</v>
      </c>
      <c r="E8" s="44">
        <f>C8*D8</f>
        <v>8820</v>
      </c>
      <c r="F8" s="44">
        <f>E8*0.24</f>
        <v>2116.7999999999997</v>
      </c>
      <c r="G8" s="44">
        <f>E8+F8</f>
        <v>10936.8</v>
      </c>
    </row>
    <row r="9" spans="1:7" ht="12.75">
      <c r="A9" s="177" t="s">
        <v>47</v>
      </c>
      <c r="B9" s="177"/>
      <c r="C9" s="177"/>
      <c r="D9" s="177"/>
      <c r="E9" s="177"/>
      <c r="F9" s="177"/>
      <c r="G9" s="44">
        <f>SUM(G7:G8)</f>
        <v>16237.18</v>
      </c>
    </row>
    <row r="12" spans="1:7" ht="12.75">
      <c r="A12" s="139" t="s">
        <v>156</v>
      </c>
      <c r="B12" s="140"/>
      <c r="C12" s="140"/>
      <c r="D12" s="140"/>
      <c r="E12" s="140"/>
      <c r="F12" s="140"/>
      <c r="G12" s="140"/>
    </row>
    <row r="14" spans="1:7" ht="26.25">
      <c r="A14" s="39" t="s">
        <v>0</v>
      </c>
      <c r="B14" s="39" t="s">
        <v>42</v>
      </c>
      <c r="C14" s="40" t="s">
        <v>43</v>
      </c>
      <c r="D14" s="40" t="s">
        <v>44</v>
      </c>
      <c r="E14" s="40" t="s">
        <v>45</v>
      </c>
      <c r="F14" s="39" t="s">
        <v>7</v>
      </c>
      <c r="G14" s="39" t="s">
        <v>46</v>
      </c>
    </row>
    <row r="15" spans="1:7" ht="26.25">
      <c r="A15" s="41">
        <v>1</v>
      </c>
      <c r="B15" s="25" t="s">
        <v>41</v>
      </c>
      <c r="C15" s="32">
        <v>1.03</v>
      </c>
      <c r="D15" s="43">
        <v>113450</v>
      </c>
      <c r="E15" s="44">
        <f>C15*D15</f>
        <v>116853.5</v>
      </c>
      <c r="F15" s="44">
        <f>E15*0.24</f>
        <v>28044.84</v>
      </c>
      <c r="G15" s="44">
        <f>E15+F15</f>
        <v>144898.34</v>
      </c>
    </row>
    <row r="16" spans="1:7" ht="26.25">
      <c r="A16" s="41">
        <v>2</v>
      </c>
      <c r="B16" s="25" t="s">
        <v>39</v>
      </c>
      <c r="C16" s="32">
        <v>1.26</v>
      </c>
      <c r="D16" s="43">
        <v>5000</v>
      </c>
      <c r="E16" s="44">
        <f>C16*D16</f>
        <v>6300</v>
      </c>
      <c r="F16" s="44">
        <f>E16*0.24</f>
        <v>1512</v>
      </c>
      <c r="G16" s="44">
        <f>E16+F16</f>
        <v>7812</v>
      </c>
    </row>
    <row r="17" spans="1:7" ht="12.75">
      <c r="A17" s="177" t="s">
        <v>47</v>
      </c>
      <c r="B17" s="177"/>
      <c r="C17" s="177"/>
      <c r="D17" s="177"/>
      <c r="E17" s="177"/>
      <c r="F17" s="177"/>
      <c r="G17" s="44">
        <f>SUM(G15:G16)</f>
        <v>152710.34</v>
      </c>
    </row>
    <row r="20" spans="1:7" ht="12.75">
      <c r="A20" s="139" t="s">
        <v>155</v>
      </c>
      <c r="B20" s="140"/>
      <c r="C20" s="140"/>
      <c r="D20" s="140"/>
      <c r="E20" s="140"/>
      <c r="F20" s="140"/>
      <c r="G20" s="140"/>
    </row>
    <row r="22" spans="1:7" ht="26.25">
      <c r="A22" s="39" t="s">
        <v>0</v>
      </c>
      <c r="B22" s="39" t="s">
        <v>42</v>
      </c>
      <c r="C22" s="40" t="s">
        <v>43</v>
      </c>
      <c r="D22" s="40" t="s">
        <v>44</v>
      </c>
      <c r="E22" s="40" t="s">
        <v>45</v>
      </c>
      <c r="F22" s="39" t="s">
        <v>7</v>
      </c>
      <c r="G22" s="39" t="s">
        <v>46</v>
      </c>
    </row>
    <row r="23" spans="1:7" ht="26.25">
      <c r="A23" s="41">
        <v>1</v>
      </c>
      <c r="B23" s="25" t="s">
        <v>41</v>
      </c>
      <c r="C23" s="32">
        <v>1.03</v>
      </c>
      <c r="D23" s="43">
        <v>45150</v>
      </c>
      <c r="E23" s="44">
        <f>C23*D23</f>
        <v>46504.5</v>
      </c>
      <c r="F23" s="44">
        <f>E23*0.24</f>
        <v>11161.08</v>
      </c>
      <c r="G23" s="44">
        <f>E23+F23</f>
        <v>57665.58</v>
      </c>
    </row>
    <row r="24" spans="1:7" ht="26.25">
      <c r="A24" s="41">
        <v>2</v>
      </c>
      <c r="B24" s="25" t="s">
        <v>39</v>
      </c>
      <c r="C24" s="32">
        <v>1.26</v>
      </c>
      <c r="D24" s="43">
        <v>1500</v>
      </c>
      <c r="E24" s="44">
        <f>C24*D24</f>
        <v>1890</v>
      </c>
      <c r="F24" s="44">
        <f>E24*0.24</f>
        <v>453.59999999999997</v>
      </c>
      <c r="G24" s="44">
        <f>E24+F24</f>
        <v>2343.6</v>
      </c>
    </row>
    <row r="25" spans="1:7" ht="12.75">
      <c r="A25" s="177" t="s">
        <v>47</v>
      </c>
      <c r="B25" s="177"/>
      <c r="C25" s="177"/>
      <c r="D25" s="177"/>
      <c r="E25" s="177"/>
      <c r="F25" s="177"/>
      <c r="G25" s="44">
        <f>SUM(G23:G24)</f>
        <v>60009.18</v>
      </c>
    </row>
    <row r="28" spans="1:7" ht="12.75">
      <c r="A28" s="139" t="s">
        <v>154</v>
      </c>
      <c r="B28" s="140"/>
      <c r="C28" s="140"/>
      <c r="D28" s="140"/>
      <c r="E28" s="140"/>
      <c r="F28" s="140"/>
      <c r="G28" s="140"/>
    </row>
    <row r="30" spans="1:7" ht="26.25">
      <c r="A30" s="39" t="s">
        <v>0</v>
      </c>
      <c r="B30" s="39" t="s">
        <v>42</v>
      </c>
      <c r="C30" s="40" t="s">
        <v>43</v>
      </c>
      <c r="D30" s="40" t="s">
        <v>44</v>
      </c>
      <c r="E30" s="40" t="s">
        <v>45</v>
      </c>
      <c r="F30" s="39" t="s">
        <v>7</v>
      </c>
      <c r="G30" s="39" t="s">
        <v>46</v>
      </c>
    </row>
    <row r="31" spans="1:7" ht="26.25">
      <c r="A31" s="41">
        <v>1</v>
      </c>
      <c r="B31" s="25" t="s">
        <v>41</v>
      </c>
      <c r="C31" s="32">
        <v>1.03</v>
      </c>
      <c r="D31" s="43">
        <v>2850</v>
      </c>
      <c r="E31" s="44">
        <f>C31*D31</f>
        <v>2935.5</v>
      </c>
      <c r="F31" s="44">
        <f>E31*0.24</f>
        <v>704.52</v>
      </c>
      <c r="G31" s="44">
        <f>E31+F31</f>
        <v>3640.02</v>
      </c>
    </row>
    <row r="32" spans="1:7" ht="26.25">
      <c r="A32" s="41">
        <v>2</v>
      </c>
      <c r="B32" s="25" t="s">
        <v>39</v>
      </c>
      <c r="C32" s="32">
        <v>1.26</v>
      </c>
      <c r="D32" s="43">
        <v>10000</v>
      </c>
      <c r="E32" s="44">
        <f>C32*D32</f>
        <v>12600</v>
      </c>
      <c r="F32" s="44">
        <f>E32*0.24</f>
        <v>3024</v>
      </c>
      <c r="G32" s="44">
        <f>E32+F32</f>
        <v>15624</v>
      </c>
    </row>
    <row r="33" spans="1:7" ht="12.75">
      <c r="A33" s="177" t="s">
        <v>47</v>
      </c>
      <c r="B33" s="177"/>
      <c r="C33" s="177"/>
      <c r="D33" s="177"/>
      <c r="E33" s="177"/>
      <c r="F33" s="177"/>
      <c r="G33" s="44">
        <f>SUM(G31:G32)</f>
        <v>19264.02</v>
      </c>
    </row>
    <row r="36" spans="1:7" ht="12.75">
      <c r="A36" s="139" t="s">
        <v>153</v>
      </c>
      <c r="B36" s="140"/>
      <c r="C36" s="140"/>
      <c r="D36" s="140"/>
      <c r="E36" s="140"/>
      <c r="F36" s="140"/>
      <c r="G36" s="140"/>
    </row>
    <row r="38" spans="1:7" ht="26.25">
      <c r="A38" s="39" t="s">
        <v>0</v>
      </c>
      <c r="B38" s="39" t="s">
        <v>42</v>
      </c>
      <c r="C38" s="40" t="s">
        <v>43</v>
      </c>
      <c r="D38" s="40" t="s">
        <v>44</v>
      </c>
      <c r="E38" s="40" t="s">
        <v>45</v>
      </c>
      <c r="F38" s="39" t="s">
        <v>7</v>
      </c>
      <c r="G38" s="39" t="s">
        <v>46</v>
      </c>
    </row>
    <row r="39" spans="1:7" ht="26.25">
      <c r="A39" s="41">
        <v>1</v>
      </c>
      <c r="B39" s="25" t="s">
        <v>41</v>
      </c>
      <c r="C39" s="32">
        <v>1.03</v>
      </c>
      <c r="D39" s="43">
        <v>28940</v>
      </c>
      <c r="E39" s="44">
        <f>C39*D39</f>
        <v>29808.2</v>
      </c>
      <c r="F39" s="44">
        <f>E39*0.24</f>
        <v>7153.968</v>
      </c>
      <c r="G39" s="44">
        <f>E39+F39</f>
        <v>36962.168</v>
      </c>
    </row>
    <row r="40" spans="1:7" ht="26.25">
      <c r="A40" s="41">
        <v>2</v>
      </c>
      <c r="B40" s="25" t="s">
        <v>39</v>
      </c>
      <c r="C40" s="32">
        <v>1.26</v>
      </c>
      <c r="D40" s="43">
        <v>5000</v>
      </c>
      <c r="E40" s="44">
        <f>C40*D40</f>
        <v>6300</v>
      </c>
      <c r="F40" s="44">
        <f>E40*0.24</f>
        <v>1512</v>
      </c>
      <c r="G40" s="44">
        <f>E40+F40</f>
        <v>7812</v>
      </c>
    </row>
    <row r="41" spans="1:7" ht="12.75">
      <c r="A41" s="177" t="s">
        <v>47</v>
      </c>
      <c r="B41" s="177"/>
      <c r="C41" s="177"/>
      <c r="D41" s="177"/>
      <c r="E41" s="177"/>
      <c r="F41" s="177"/>
      <c r="G41" s="44">
        <f>SUM(G39:G40)</f>
        <v>44774.168</v>
      </c>
    </row>
    <row r="46" spans="1:10" ht="12.75">
      <c r="A46" s="119" t="s">
        <v>159</v>
      </c>
      <c r="B46" s="119"/>
      <c r="C46" s="119"/>
      <c r="D46" s="119"/>
      <c r="E46" s="119"/>
      <c r="F46" s="119"/>
      <c r="G46" s="119"/>
      <c r="H46" s="119"/>
      <c r="I46" s="119"/>
      <c r="J46" s="119"/>
    </row>
    <row r="48" spans="1:10" ht="39">
      <c r="A48" s="24" t="s">
        <v>0</v>
      </c>
      <c r="B48" s="25" t="s">
        <v>1</v>
      </c>
      <c r="C48" s="25" t="s">
        <v>2</v>
      </c>
      <c r="D48" s="25" t="s">
        <v>61</v>
      </c>
      <c r="E48" s="25" t="s">
        <v>49</v>
      </c>
      <c r="F48" s="26" t="s">
        <v>99</v>
      </c>
      <c r="G48" s="26" t="s">
        <v>106</v>
      </c>
      <c r="H48" s="26" t="s">
        <v>107</v>
      </c>
      <c r="I48" s="26" t="s">
        <v>7</v>
      </c>
      <c r="J48" s="26" t="s">
        <v>108</v>
      </c>
    </row>
    <row r="49" spans="1:10" ht="12.75">
      <c r="A49" s="160">
        <v>1</v>
      </c>
      <c r="B49" s="164" t="s">
        <v>67</v>
      </c>
      <c r="C49" s="160" t="s">
        <v>6</v>
      </c>
      <c r="D49" s="156">
        <v>7</v>
      </c>
      <c r="E49" s="173">
        <v>1050</v>
      </c>
      <c r="F49" s="39">
        <v>20</v>
      </c>
      <c r="G49" s="39">
        <v>400</v>
      </c>
      <c r="H49" s="44">
        <f>D49*G49</f>
        <v>2800</v>
      </c>
      <c r="I49" s="44">
        <f>H49*0.24</f>
        <v>672</v>
      </c>
      <c r="J49" s="44">
        <f>H49+I49</f>
        <v>3472</v>
      </c>
    </row>
    <row r="50" spans="1:10" ht="12.75">
      <c r="A50" s="171"/>
      <c r="B50" s="170"/>
      <c r="C50" s="171"/>
      <c r="D50" s="166"/>
      <c r="E50" s="174"/>
      <c r="F50" s="39">
        <v>30</v>
      </c>
      <c r="G50" s="39">
        <v>400</v>
      </c>
      <c r="H50" s="44">
        <f>D49*G50</f>
        <v>2800</v>
      </c>
      <c r="I50" s="44">
        <f aca="true" t="shared" si="0" ref="I50:I92">H50*0.24</f>
        <v>672</v>
      </c>
      <c r="J50" s="44">
        <f aca="true" t="shared" si="1" ref="J50:J92">H50+I50</f>
        <v>3472</v>
      </c>
    </row>
    <row r="51" spans="1:10" ht="12.75">
      <c r="A51" s="161"/>
      <c r="B51" s="165"/>
      <c r="C51" s="161"/>
      <c r="D51" s="157"/>
      <c r="E51" s="175"/>
      <c r="F51" s="39">
        <v>70</v>
      </c>
      <c r="G51" s="39">
        <v>250</v>
      </c>
      <c r="H51" s="44">
        <f>D49*G51</f>
        <v>1750</v>
      </c>
      <c r="I51" s="44">
        <f t="shared" si="0"/>
        <v>420</v>
      </c>
      <c r="J51" s="44">
        <f t="shared" si="1"/>
        <v>2170</v>
      </c>
    </row>
    <row r="52" spans="1:10" ht="12.75">
      <c r="A52" s="160">
        <v>2</v>
      </c>
      <c r="B52" s="164" t="s">
        <v>68</v>
      </c>
      <c r="C52" s="160" t="s">
        <v>6</v>
      </c>
      <c r="D52" s="156">
        <v>7</v>
      </c>
      <c r="E52" s="158">
        <v>450</v>
      </c>
      <c r="F52" s="39">
        <v>20</v>
      </c>
      <c r="G52" s="39">
        <v>200</v>
      </c>
      <c r="H52" s="44">
        <f aca="true" t="shared" si="2" ref="H52:H92">D52*G52</f>
        <v>1400</v>
      </c>
      <c r="I52" s="44">
        <f t="shared" si="0"/>
        <v>336</v>
      </c>
      <c r="J52" s="44">
        <f t="shared" si="1"/>
        <v>1736</v>
      </c>
    </row>
    <row r="53" spans="1:10" ht="12.75">
      <c r="A53" s="171"/>
      <c r="B53" s="170"/>
      <c r="C53" s="171"/>
      <c r="D53" s="166"/>
      <c r="E53" s="167"/>
      <c r="F53" s="39">
        <v>30</v>
      </c>
      <c r="G53" s="39">
        <v>100</v>
      </c>
      <c r="H53" s="44">
        <f>D52*G53</f>
        <v>700</v>
      </c>
      <c r="I53" s="44">
        <f t="shared" si="0"/>
        <v>168</v>
      </c>
      <c r="J53" s="44">
        <f t="shared" si="1"/>
        <v>868</v>
      </c>
    </row>
    <row r="54" spans="1:10" ht="12.75">
      <c r="A54" s="161"/>
      <c r="B54" s="165"/>
      <c r="C54" s="161"/>
      <c r="D54" s="157"/>
      <c r="E54" s="159"/>
      <c r="F54" s="39">
        <v>70</v>
      </c>
      <c r="G54" s="39">
        <v>150</v>
      </c>
      <c r="H54" s="44">
        <f>D52*G54</f>
        <v>1050</v>
      </c>
      <c r="I54" s="44">
        <f t="shared" si="0"/>
        <v>252</v>
      </c>
      <c r="J54" s="44">
        <f t="shared" si="1"/>
        <v>1302</v>
      </c>
    </row>
    <row r="55" spans="1:10" ht="12.75">
      <c r="A55" s="160">
        <v>3</v>
      </c>
      <c r="B55" s="164" t="s">
        <v>69</v>
      </c>
      <c r="C55" s="160" t="s">
        <v>6</v>
      </c>
      <c r="D55" s="168">
        <v>6.5</v>
      </c>
      <c r="E55" s="158">
        <v>160</v>
      </c>
      <c r="F55" s="39">
        <v>10</v>
      </c>
      <c r="G55" s="39">
        <v>100</v>
      </c>
      <c r="H55" s="44">
        <f t="shared" si="2"/>
        <v>650</v>
      </c>
      <c r="I55" s="44">
        <f t="shared" si="0"/>
        <v>156</v>
      </c>
      <c r="J55" s="44">
        <f t="shared" si="1"/>
        <v>806</v>
      </c>
    </row>
    <row r="56" spans="1:10" ht="27" customHeight="1">
      <c r="A56" s="161"/>
      <c r="B56" s="165"/>
      <c r="C56" s="161"/>
      <c r="D56" s="169"/>
      <c r="E56" s="159"/>
      <c r="F56" s="39">
        <v>70</v>
      </c>
      <c r="G56" s="39">
        <v>60</v>
      </c>
      <c r="H56" s="44">
        <f>D55*G56</f>
        <v>390</v>
      </c>
      <c r="I56" s="44">
        <f t="shared" si="0"/>
        <v>93.6</v>
      </c>
      <c r="J56" s="44">
        <f t="shared" si="1"/>
        <v>483.6</v>
      </c>
    </row>
    <row r="57" spans="1:10" ht="12.75">
      <c r="A57" s="160">
        <v>4</v>
      </c>
      <c r="B57" s="164" t="s">
        <v>70</v>
      </c>
      <c r="C57" s="160" t="s">
        <v>6</v>
      </c>
      <c r="D57" s="156">
        <v>7</v>
      </c>
      <c r="E57" s="158">
        <v>140</v>
      </c>
      <c r="F57" s="39">
        <v>10</v>
      </c>
      <c r="G57" s="39">
        <v>100</v>
      </c>
      <c r="H57" s="44">
        <f t="shared" si="2"/>
        <v>700</v>
      </c>
      <c r="I57" s="44">
        <f t="shared" si="0"/>
        <v>168</v>
      </c>
      <c r="J57" s="44">
        <f t="shared" si="1"/>
        <v>868</v>
      </c>
    </row>
    <row r="58" spans="1:10" ht="25.5" customHeight="1">
      <c r="A58" s="161"/>
      <c r="B58" s="165"/>
      <c r="C58" s="161"/>
      <c r="D58" s="157"/>
      <c r="E58" s="159"/>
      <c r="F58" s="39">
        <v>20</v>
      </c>
      <c r="G58" s="39">
        <v>40</v>
      </c>
      <c r="H58" s="44">
        <f>D57*G58</f>
        <v>280</v>
      </c>
      <c r="I58" s="44">
        <f t="shared" si="0"/>
        <v>67.2</v>
      </c>
      <c r="J58" s="44">
        <f t="shared" si="1"/>
        <v>347.2</v>
      </c>
    </row>
    <row r="59" spans="1:10" ht="12.75">
      <c r="A59" s="160">
        <v>5</v>
      </c>
      <c r="B59" s="164" t="s">
        <v>71</v>
      </c>
      <c r="C59" s="160" t="s">
        <v>6</v>
      </c>
      <c r="D59" s="156">
        <v>6.5</v>
      </c>
      <c r="E59" s="158">
        <v>100</v>
      </c>
      <c r="F59" s="39">
        <v>10</v>
      </c>
      <c r="G59" s="39">
        <v>50</v>
      </c>
      <c r="H59" s="44">
        <f t="shared" si="2"/>
        <v>325</v>
      </c>
      <c r="I59" s="44">
        <f t="shared" si="0"/>
        <v>78</v>
      </c>
      <c r="J59" s="44">
        <f t="shared" si="1"/>
        <v>403</v>
      </c>
    </row>
    <row r="60" spans="1:10" ht="24.75" customHeight="1">
      <c r="A60" s="161"/>
      <c r="B60" s="165"/>
      <c r="C60" s="161"/>
      <c r="D60" s="157"/>
      <c r="E60" s="159"/>
      <c r="F60" s="39">
        <v>70</v>
      </c>
      <c r="G60" s="39">
        <v>50</v>
      </c>
      <c r="H60" s="44">
        <f>D59*G60</f>
        <v>325</v>
      </c>
      <c r="I60" s="44">
        <f t="shared" si="0"/>
        <v>78</v>
      </c>
      <c r="J60" s="44">
        <f t="shared" si="1"/>
        <v>403</v>
      </c>
    </row>
    <row r="61" spans="1:10" ht="12.75">
      <c r="A61" s="160">
        <v>6</v>
      </c>
      <c r="B61" s="162" t="s">
        <v>72</v>
      </c>
      <c r="C61" s="160" t="s">
        <v>6</v>
      </c>
      <c r="D61" s="156">
        <v>7.5</v>
      </c>
      <c r="E61" s="158">
        <v>400</v>
      </c>
      <c r="F61" s="39">
        <v>30</v>
      </c>
      <c r="G61" s="39">
        <v>200</v>
      </c>
      <c r="H61" s="44">
        <f t="shared" si="2"/>
        <v>1500</v>
      </c>
      <c r="I61" s="44">
        <f t="shared" si="0"/>
        <v>360</v>
      </c>
      <c r="J61" s="44">
        <f t="shared" si="1"/>
        <v>1860</v>
      </c>
    </row>
    <row r="62" spans="1:10" ht="15.75" customHeight="1">
      <c r="A62" s="161"/>
      <c r="B62" s="163"/>
      <c r="C62" s="161"/>
      <c r="D62" s="157"/>
      <c r="E62" s="159"/>
      <c r="F62" s="39">
        <v>70</v>
      </c>
      <c r="G62" s="39">
        <v>200</v>
      </c>
      <c r="H62" s="44">
        <f>D61*G62</f>
        <v>1500</v>
      </c>
      <c r="I62" s="44">
        <f t="shared" si="0"/>
        <v>360</v>
      </c>
      <c r="J62" s="44">
        <f t="shared" si="1"/>
        <v>1860</v>
      </c>
    </row>
    <row r="63" spans="1:10" ht="12.75">
      <c r="A63" s="160">
        <v>7</v>
      </c>
      <c r="B63" s="162" t="s">
        <v>73</v>
      </c>
      <c r="C63" s="160" t="s">
        <v>6</v>
      </c>
      <c r="D63" s="156">
        <v>5</v>
      </c>
      <c r="E63" s="158">
        <v>400</v>
      </c>
      <c r="F63" s="39">
        <v>30</v>
      </c>
      <c r="G63" s="39">
        <v>200</v>
      </c>
      <c r="H63" s="44">
        <f t="shared" si="2"/>
        <v>1000</v>
      </c>
      <c r="I63" s="44">
        <f t="shared" si="0"/>
        <v>240</v>
      </c>
      <c r="J63" s="44">
        <f t="shared" si="1"/>
        <v>1240</v>
      </c>
    </row>
    <row r="64" spans="1:10" ht="24.75" customHeight="1">
      <c r="A64" s="161"/>
      <c r="B64" s="163"/>
      <c r="C64" s="161"/>
      <c r="D64" s="157"/>
      <c r="E64" s="159"/>
      <c r="F64" s="39">
        <v>70</v>
      </c>
      <c r="G64" s="39">
        <v>200</v>
      </c>
      <c r="H64" s="44">
        <f>D63*G64</f>
        <v>1000</v>
      </c>
      <c r="I64" s="44">
        <f t="shared" si="0"/>
        <v>240</v>
      </c>
      <c r="J64" s="44">
        <f t="shared" si="1"/>
        <v>1240</v>
      </c>
    </row>
    <row r="65" spans="1:10" ht="26.25">
      <c r="A65" s="64">
        <v>8</v>
      </c>
      <c r="B65" s="23" t="s">
        <v>74</v>
      </c>
      <c r="C65" s="24" t="s">
        <v>6</v>
      </c>
      <c r="D65" s="65">
        <v>5.5</v>
      </c>
      <c r="E65" s="88">
        <v>200</v>
      </c>
      <c r="F65" s="39">
        <v>20</v>
      </c>
      <c r="G65" s="39">
        <v>200</v>
      </c>
      <c r="H65" s="44">
        <f t="shared" si="2"/>
        <v>1100</v>
      </c>
      <c r="I65" s="44">
        <f t="shared" si="0"/>
        <v>264</v>
      </c>
      <c r="J65" s="44">
        <f t="shared" si="1"/>
        <v>1364</v>
      </c>
    </row>
    <row r="66" spans="1:10" ht="26.25">
      <c r="A66" s="64">
        <v>9</v>
      </c>
      <c r="B66" s="23" t="s">
        <v>75</v>
      </c>
      <c r="C66" s="24" t="s">
        <v>6</v>
      </c>
      <c r="D66" s="65">
        <v>5.5</v>
      </c>
      <c r="E66" s="88">
        <v>100</v>
      </c>
      <c r="F66" s="39">
        <v>20</v>
      </c>
      <c r="G66" s="39">
        <v>100</v>
      </c>
      <c r="H66" s="44">
        <f t="shared" si="2"/>
        <v>550</v>
      </c>
      <c r="I66" s="44">
        <f t="shared" si="0"/>
        <v>132</v>
      </c>
      <c r="J66" s="44">
        <f t="shared" si="1"/>
        <v>682</v>
      </c>
    </row>
    <row r="67" spans="1:10" ht="12.75">
      <c r="A67" s="160">
        <v>10</v>
      </c>
      <c r="B67" s="162" t="s">
        <v>168</v>
      </c>
      <c r="C67" s="160" t="s">
        <v>6</v>
      </c>
      <c r="D67" s="156">
        <v>7.5</v>
      </c>
      <c r="E67" s="158">
        <v>180</v>
      </c>
      <c r="F67" s="39">
        <v>30</v>
      </c>
      <c r="G67" s="39">
        <v>100</v>
      </c>
      <c r="H67" s="44">
        <f t="shared" si="2"/>
        <v>750</v>
      </c>
      <c r="I67" s="44">
        <f t="shared" si="0"/>
        <v>180</v>
      </c>
      <c r="J67" s="44">
        <f t="shared" si="1"/>
        <v>930</v>
      </c>
    </row>
    <row r="68" spans="1:10" ht="18" customHeight="1">
      <c r="A68" s="161"/>
      <c r="B68" s="163"/>
      <c r="C68" s="161"/>
      <c r="D68" s="157"/>
      <c r="E68" s="159"/>
      <c r="F68" s="39">
        <v>70</v>
      </c>
      <c r="G68" s="39">
        <v>80</v>
      </c>
      <c r="H68" s="44">
        <f>D67*G68</f>
        <v>600</v>
      </c>
      <c r="I68" s="44">
        <f t="shared" si="0"/>
        <v>144</v>
      </c>
      <c r="J68" s="44">
        <f t="shared" si="1"/>
        <v>744</v>
      </c>
    </row>
    <row r="69" spans="1:10" ht="12.75">
      <c r="A69" s="160">
        <v>11</v>
      </c>
      <c r="B69" s="162" t="s">
        <v>76</v>
      </c>
      <c r="C69" s="160" t="s">
        <v>6</v>
      </c>
      <c r="D69" s="156">
        <v>7.5</v>
      </c>
      <c r="E69" s="158">
        <v>240</v>
      </c>
      <c r="F69" s="39">
        <v>10</v>
      </c>
      <c r="G69" s="39">
        <v>80</v>
      </c>
      <c r="H69" s="44">
        <f t="shared" si="2"/>
        <v>600</v>
      </c>
      <c r="I69" s="44">
        <f t="shared" si="0"/>
        <v>144</v>
      </c>
      <c r="J69" s="44">
        <f t="shared" si="1"/>
        <v>744</v>
      </c>
    </row>
    <row r="70" spans="1:10" ht="12.75">
      <c r="A70" s="171"/>
      <c r="B70" s="172"/>
      <c r="C70" s="171"/>
      <c r="D70" s="166"/>
      <c r="E70" s="167"/>
      <c r="F70" s="39">
        <v>20</v>
      </c>
      <c r="G70" s="39">
        <v>100</v>
      </c>
      <c r="H70" s="44">
        <f>D69*G70</f>
        <v>750</v>
      </c>
      <c r="I70" s="44">
        <f t="shared" si="0"/>
        <v>180</v>
      </c>
      <c r="J70" s="44">
        <f t="shared" si="1"/>
        <v>930</v>
      </c>
    </row>
    <row r="71" spans="1:10" ht="12.75">
      <c r="A71" s="161"/>
      <c r="B71" s="163"/>
      <c r="C71" s="161"/>
      <c r="D71" s="157"/>
      <c r="E71" s="159"/>
      <c r="F71" s="39">
        <v>30</v>
      </c>
      <c r="G71" s="39">
        <v>60</v>
      </c>
      <c r="H71" s="44">
        <f>D69*G71</f>
        <v>450</v>
      </c>
      <c r="I71" s="44">
        <f t="shared" si="0"/>
        <v>108</v>
      </c>
      <c r="J71" s="44">
        <f t="shared" si="1"/>
        <v>558</v>
      </c>
    </row>
    <row r="72" spans="1:10" ht="12.75">
      <c r="A72" s="160">
        <v>12</v>
      </c>
      <c r="B72" s="164" t="s">
        <v>77</v>
      </c>
      <c r="C72" s="160" t="s">
        <v>6</v>
      </c>
      <c r="D72" s="156">
        <v>7.5</v>
      </c>
      <c r="E72" s="158">
        <v>200</v>
      </c>
      <c r="F72" s="39">
        <v>20</v>
      </c>
      <c r="G72" s="39">
        <v>120</v>
      </c>
      <c r="H72" s="44">
        <f t="shared" si="2"/>
        <v>900</v>
      </c>
      <c r="I72" s="44">
        <f t="shared" si="0"/>
        <v>216</v>
      </c>
      <c r="J72" s="44">
        <f t="shared" si="1"/>
        <v>1116</v>
      </c>
    </row>
    <row r="73" spans="1:10" ht="15" customHeight="1">
      <c r="A73" s="161"/>
      <c r="B73" s="165"/>
      <c r="C73" s="161"/>
      <c r="D73" s="157"/>
      <c r="E73" s="159"/>
      <c r="F73" s="39">
        <v>70</v>
      </c>
      <c r="G73" s="39">
        <v>80</v>
      </c>
      <c r="H73" s="44">
        <f>D72*G73</f>
        <v>600</v>
      </c>
      <c r="I73" s="44">
        <f t="shared" si="0"/>
        <v>144</v>
      </c>
      <c r="J73" s="44">
        <f t="shared" si="1"/>
        <v>744</v>
      </c>
    </row>
    <row r="74" spans="1:10" ht="12.75">
      <c r="A74" s="160">
        <v>13</v>
      </c>
      <c r="B74" s="164" t="s">
        <v>78</v>
      </c>
      <c r="C74" s="160" t="s">
        <v>6</v>
      </c>
      <c r="D74" s="156">
        <v>7</v>
      </c>
      <c r="E74" s="158">
        <v>200</v>
      </c>
      <c r="F74" s="39">
        <v>20</v>
      </c>
      <c r="G74" s="39">
        <v>120</v>
      </c>
      <c r="H74" s="44">
        <f t="shared" si="2"/>
        <v>840</v>
      </c>
      <c r="I74" s="44">
        <f t="shared" si="0"/>
        <v>201.6</v>
      </c>
      <c r="J74" s="44">
        <f t="shared" si="1"/>
        <v>1041.6</v>
      </c>
    </row>
    <row r="75" spans="1:10" ht="12.75">
      <c r="A75" s="161"/>
      <c r="B75" s="165"/>
      <c r="C75" s="161"/>
      <c r="D75" s="157"/>
      <c r="E75" s="159"/>
      <c r="F75" s="39">
        <v>70</v>
      </c>
      <c r="G75" s="39">
        <v>80</v>
      </c>
      <c r="H75" s="44">
        <f>D74*G75</f>
        <v>560</v>
      </c>
      <c r="I75" s="44">
        <f t="shared" si="0"/>
        <v>134.4</v>
      </c>
      <c r="J75" s="44">
        <f t="shared" si="1"/>
        <v>694.4</v>
      </c>
    </row>
    <row r="76" spans="1:10" ht="12.75">
      <c r="A76" s="160">
        <v>14</v>
      </c>
      <c r="B76" s="164" t="s">
        <v>79</v>
      </c>
      <c r="C76" s="160" t="s">
        <v>6</v>
      </c>
      <c r="D76" s="156">
        <v>5</v>
      </c>
      <c r="E76" s="158">
        <v>800</v>
      </c>
      <c r="F76" s="39">
        <v>20</v>
      </c>
      <c r="G76" s="39">
        <v>400</v>
      </c>
      <c r="H76" s="44">
        <f t="shared" si="2"/>
        <v>2000</v>
      </c>
      <c r="I76" s="44">
        <f t="shared" si="0"/>
        <v>480</v>
      </c>
      <c r="J76" s="44">
        <f t="shared" si="1"/>
        <v>2480</v>
      </c>
    </row>
    <row r="77" spans="1:10" ht="12.75">
      <c r="A77" s="161"/>
      <c r="B77" s="165"/>
      <c r="C77" s="161"/>
      <c r="D77" s="157"/>
      <c r="E77" s="159"/>
      <c r="F77" s="39">
        <v>30</v>
      </c>
      <c r="G77" s="39">
        <v>400</v>
      </c>
      <c r="H77" s="44">
        <f>D76*G77</f>
        <v>2000</v>
      </c>
      <c r="I77" s="44">
        <f t="shared" si="0"/>
        <v>480</v>
      </c>
      <c r="J77" s="44">
        <f t="shared" si="1"/>
        <v>2480</v>
      </c>
    </row>
    <row r="78" spans="1:10" ht="12.75">
      <c r="A78" s="160">
        <v>15</v>
      </c>
      <c r="B78" s="164" t="s">
        <v>80</v>
      </c>
      <c r="C78" s="160" t="s">
        <v>6</v>
      </c>
      <c r="D78" s="156">
        <v>5</v>
      </c>
      <c r="E78" s="158">
        <v>800</v>
      </c>
      <c r="F78" s="39">
        <v>20</v>
      </c>
      <c r="G78" s="39">
        <v>400</v>
      </c>
      <c r="H78" s="44">
        <f t="shared" si="2"/>
        <v>2000</v>
      </c>
      <c r="I78" s="44">
        <f t="shared" si="0"/>
        <v>480</v>
      </c>
      <c r="J78" s="44">
        <f t="shared" si="1"/>
        <v>2480</v>
      </c>
    </row>
    <row r="79" spans="1:10" ht="12.75">
      <c r="A79" s="161"/>
      <c r="B79" s="165"/>
      <c r="C79" s="161"/>
      <c r="D79" s="157"/>
      <c r="E79" s="159"/>
      <c r="F79" s="39">
        <v>30</v>
      </c>
      <c r="G79" s="39">
        <v>400</v>
      </c>
      <c r="H79" s="44">
        <f>D78*G79</f>
        <v>2000</v>
      </c>
      <c r="I79" s="44">
        <f t="shared" si="0"/>
        <v>480</v>
      </c>
      <c r="J79" s="44">
        <f t="shared" si="1"/>
        <v>2480</v>
      </c>
    </row>
    <row r="80" spans="1:10" ht="12.75">
      <c r="A80" s="160">
        <v>16</v>
      </c>
      <c r="B80" s="164" t="s">
        <v>81</v>
      </c>
      <c r="C80" s="160" t="s">
        <v>6</v>
      </c>
      <c r="D80" s="156">
        <v>4</v>
      </c>
      <c r="E80" s="158">
        <v>650</v>
      </c>
      <c r="F80" s="39">
        <v>10</v>
      </c>
      <c r="G80" s="39">
        <v>150</v>
      </c>
      <c r="H80" s="44">
        <f t="shared" si="2"/>
        <v>600</v>
      </c>
      <c r="I80" s="44">
        <f t="shared" si="0"/>
        <v>144</v>
      </c>
      <c r="J80" s="44">
        <f t="shared" si="1"/>
        <v>744</v>
      </c>
    </row>
    <row r="81" spans="1:10" ht="12.75">
      <c r="A81" s="171"/>
      <c r="B81" s="170"/>
      <c r="C81" s="171"/>
      <c r="D81" s="166"/>
      <c r="E81" s="167"/>
      <c r="F81" s="39">
        <v>20</v>
      </c>
      <c r="G81" s="39">
        <v>200</v>
      </c>
      <c r="H81" s="44">
        <f>D80*G81</f>
        <v>800</v>
      </c>
      <c r="I81" s="44">
        <f t="shared" si="0"/>
        <v>192</v>
      </c>
      <c r="J81" s="44">
        <f t="shared" si="1"/>
        <v>992</v>
      </c>
    </row>
    <row r="82" spans="1:10" ht="12.75">
      <c r="A82" s="171"/>
      <c r="B82" s="170"/>
      <c r="C82" s="171"/>
      <c r="D82" s="166"/>
      <c r="E82" s="167"/>
      <c r="F82" s="39">
        <v>30</v>
      </c>
      <c r="G82" s="39">
        <v>200</v>
      </c>
      <c r="H82" s="44">
        <f>D80*G82</f>
        <v>800</v>
      </c>
      <c r="I82" s="44">
        <f t="shared" si="0"/>
        <v>192</v>
      </c>
      <c r="J82" s="44">
        <f t="shared" si="1"/>
        <v>992</v>
      </c>
    </row>
    <row r="83" spans="1:10" ht="12.75">
      <c r="A83" s="161"/>
      <c r="B83" s="165"/>
      <c r="C83" s="161"/>
      <c r="D83" s="157"/>
      <c r="E83" s="159"/>
      <c r="F83" s="39">
        <v>70</v>
      </c>
      <c r="G83" s="39">
        <v>100</v>
      </c>
      <c r="H83" s="44">
        <f>D80*G83</f>
        <v>400</v>
      </c>
      <c r="I83" s="44">
        <f t="shared" si="0"/>
        <v>96</v>
      </c>
      <c r="J83" s="44">
        <f t="shared" si="1"/>
        <v>496</v>
      </c>
    </row>
    <row r="84" spans="1:10" ht="26.25">
      <c r="A84" s="64">
        <v>17</v>
      </c>
      <c r="B84" s="25" t="s">
        <v>82</v>
      </c>
      <c r="C84" s="24" t="s">
        <v>6</v>
      </c>
      <c r="D84" s="65">
        <v>3</v>
      </c>
      <c r="E84" s="88">
        <v>120</v>
      </c>
      <c r="F84" s="39">
        <v>20</v>
      </c>
      <c r="G84" s="39">
        <v>120</v>
      </c>
      <c r="H84" s="44">
        <f t="shared" si="2"/>
        <v>360</v>
      </c>
      <c r="I84" s="44">
        <f t="shared" si="0"/>
        <v>86.39999999999999</v>
      </c>
      <c r="J84" s="44">
        <f t="shared" si="1"/>
        <v>446.4</v>
      </c>
    </row>
    <row r="85" spans="1:10" ht="12.75">
      <c r="A85" s="160">
        <v>18</v>
      </c>
      <c r="B85" s="164" t="s">
        <v>48</v>
      </c>
      <c r="C85" s="160" t="s">
        <v>6</v>
      </c>
      <c r="D85" s="156">
        <v>7</v>
      </c>
      <c r="E85" s="158">
        <v>60</v>
      </c>
      <c r="F85" s="39">
        <v>10</v>
      </c>
      <c r="G85" s="39">
        <v>20</v>
      </c>
      <c r="H85" s="44">
        <f t="shared" si="2"/>
        <v>140</v>
      </c>
      <c r="I85" s="44">
        <f t="shared" si="0"/>
        <v>33.6</v>
      </c>
      <c r="J85" s="44">
        <f t="shared" si="1"/>
        <v>173.6</v>
      </c>
    </row>
    <row r="86" spans="1:10" ht="12.75">
      <c r="A86" s="171"/>
      <c r="B86" s="170"/>
      <c r="C86" s="171"/>
      <c r="D86" s="166"/>
      <c r="E86" s="167"/>
      <c r="F86" s="39">
        <v>20</v>
      </c>
      <c r="G86" s="39">
        <v>20</v>
      </c>
      <c r="H86" s="44">
        <f>D85*G86</f>
        <v>140</v>
      </c>
      <c r="I86" s="44">
        <f t="shared" si="0"/>
        <v>33.6</v>
      </c>
      <c r="J86" s="44">
        <f t="shared" si="1"/>
        <v>173.6</v>
      </c>
    </row>
    <row r="87" spans="1:10" ht="12.75">
      <c r="A87" s="171"/>
      <c r="B87" s="170"/>
      <c r="C87" s="171"/>
      <c r="D87" s="166"/>
      <c r="E87" s="167"/>
      <c r="F87" s="39">
        <v>30</v>
      </c>
      <c r="G87" s="39">
        <v>10</v>
      </c>
      <c r="H87" s="44">
        <f>D85*G87</f>
        <v>70</v>
      </c>
      <c r="I87" s="44">
        <f t="shared" si="0"/>
        <v>16.8</v>
      </c>
      <c r="J87" s="44">
        <f t="shared" si="1"/>
        <v>86.8</v>
      </c>
    </row>
    <row r="88" spans="1:10" ht="12.75">
      <c r="A88" s="161"/>
      <c r="B88" s="165"/>
      <c r="C88" s="161"/>
      <c r="D88" s="157"/>
      <c r="E88" s="159"/>
      <c r="F88" s="39">
        <v>70</v>
      </c>
      <c r="G88" s="39">
        <v>10</v>
      </c>
      <c r="H88" s="44">
        <f>D85*G88</f>
        <v>70</v>
      </c>
      <c r="I88" s="44">
        <f t="shared" si="0"/>
        <v>16.8</v>
      </c>
      <c r="J88" s="44">
        <f t="shared" si="1"/>
        <v>86.8</v>
      </c>
    </row>
    <row r="89" spans="1:10" ht="12.75">
      <c r="A89" s="64">
        <v>19</v>
      </c>
      <c r="B89" s="25" t="s">
        <v>83</v>
      </c>
      <c r="C89" s="24" t="s">
        <v>6</v>
      </c>
      <c r="D89" s="65">
        <v>7</v>
      </c>
      <c r="E89" s="88">
        <v>295</v>
      </c>
      <c r="F89" s="39">
        <v>35</v>
      </c>
      <c r="G89" s="27">
        <v>295</v>
      </c>
      <c r="H89" s="44">
        <f t="shared" si="2"/>
        <v>2065</v>
      </c>
      <c r="I89" s="44">
        <f t="shared" si="0"/>
        <v>495.59999999999997</v>
      </c>
      <c r="J89" s="44">
        <f t="shared" si="1"/>
        <v>2560.6</v>
      </c>
    </row>
    <row r="90" spans="1:10" ht="26.25">
      <c r="A90" s="64">
        <v>20</v>
      </c>
      <c r="B90" s="25" t="s">
        <v>84</v>
      </c>
      <c r="C90" s="24" t="s">
        <v>6</v>
      </c>
      <c r="D90" s="65">
        <v>5</v>
      </c>
      <c r="E90" s="88">
        <v>250</v>
      </c>
      <c r="F90" s="39">
        <v>35</v>
      </c>
      <c r="G90" s="27">
        <v>250</v>
      </c>
      <c r="H90" s="44">
        <f t="shared" si="2"/>
        <v>1250</v>
      </c>
      <c r="I90" s="44">
        <f t="shared" si="0"/>
        <v>300</v>
      </c>
      <c r="J90" s="44">
        <f t="shared" si="1"/>
        <v>1550</v>
      </c>
    </row>
    <row r="91" spans="1:10" ht="39">
      <c r="A91" s="64">
        <v>21</v>
      </c>
      <c r="B91" s="25" t="s">
        <v>85</v>
      </c>
      <c r="C91" s="24" t="s">
        <v>6</v>
      </c>
      <c r="D91" s="65">
        <v>7</v>
      </c>
      <c r="E91" s="88">
        <v>100</v>
      </c>
      <c r="F91" s="39">
        <v>35</v>
      </c>
      <c r="G91" s="27">
        <v>100</v>
      </c>
      <c r="H91" s="44">
        <f t="shared" si="2"/>
        <v>700</v>
      </c>
      <c r="I91" s="44">
        <f t="shared" si="0"/>
        <v>168</v>
      </c>
      <c r="J91" s="44">
        <f t="shared" si="1"/>
        <v>868</v>
      </c>
    </row>
    <row r="92" spans="1:10" ht="12.75">
      <c r="A92" s="64">
        <v>22</v>
      </c>
      <c r="B92" s="25" t="s">
        <v>86</v>
      </c>
      <c r="C92" s="24" t="s">
        <v>6</v>
      </c>
      <c r="D92" s="65">
        <v>3</v>
      </c>
      <c r="E92" s="88">
        <v>200</v>
      </c>
      <c r="F92" s="39">
        <v>35</v>
      </c>
      <c r="G92" s="27">
        <v>200</v>
      </c>
      <c r="H92" s="44">
        <f t="shared" si="2"/>
        <v>600</v>
      </c>
      <c r="I92" s="44">
        <f t="shared" si="0"/>
        <v>144</v>
      </c>
      <c r="J92" s="44">
        <f t="shared" si="1"/>
        <v>744</v>
      </c>
    </row>
    <row r="93" spans="1:10" ht="12.75">
      <c r="A93" s="178" t="s">
        <v>129</v>
      </c>
      <c r="B93" s="179"/>
      <c r="C93" s="179"/>
      <c r="D93" s="179"/>
      <c r="E93" s="179"/>
      <c r="F93" s="179"/>
      <c r="G93" s="179"/>
      <c r="H93" s="179"/>
      <c r="I93" s="180"/>
      <c r="J93" s="44">
        <f>SUM(J49:J92)</f>
        <v>51912.600000000006</v>
      </c>
    </row>
    <row r="98" spans="1:10" ht="12.75">
      <c r="A98" s="176" t="s">
        <v>160</v>
      </c>
      <c r="B98" s="176"/>
      <c r="C98" s="176"/>
      <c r="D98" s="176"/>
      <c r="E98" s="176"/>
      <c r="F98" s="176"/>
      <c r="G98" s="176"/>
      <c r="H98" s="176"/>
      <c r="I98" s="176"/>
      <c r="J98" s="176"/>
    </row>
    <row r="100" spans="1:10" ht="26.25">
      <c r="A100" s="96" t="s">
        <v>0</v>
      </c>
      <c r="B100" s="26" t="s">
        <v>109</v>
      </c>
      <c r="C100" s="26" t="s">
        <v>110</v>
      </c>
      <c r="D100" s="83" t="s">
        <v>111</v>
      </c>
      <c r="E100" s="83" t="s">
        <v>112</v>
      </c>
      <c r="F100" s="95" t="s">
        <v>113</v>
      </c>
      <c r="G100" s="184" t="s">
        <v>127</v>
      </c>
      <c r="H100" s="184"/>
      <c r="I100" s="184"/>
      <c r="J100" s="184"/>
    </row>
    <row r="101" spans="1:10" ht="12.75">
      <c r="A101" s="94">
        <v>1</v>
      </c>
      <c r="B101" s="39" t="s">
        <v>134</v>
      </c>
      <c r="C101" s="44">
        <v>20000</v>
      </c>
      <c r="D101" s="44">
        <f>J55+J57+J59+J69+J80+J85</f>
        <v>3738.6</v>
      </c>
      <c r="E101" s="44">
        <f>G9</f>
        <v>16237.18</v>
      </c>
      <c r="F101" s="97">
        <f>C101-D101-E101</f>
        <v>24.219999999999345</v>
      </c>
      <c r="G101" s="185" t="s">
        <v>143</v>
      </c>
      <c r="H101" s="185"/>
      <c r="I101" s="185"/>
      <c r="J101" s="185"/>
    </row>
    <row r="102" spans="1:10" ht="12.75">
      <c r="A102" s="94">
        <v>2</v>
      </c>
      <c r="B102" s="39" t="s">
        <v>126</v>
      </c>
      <c r="C102" s="44">
        <v>170000</v>
      </c>
      <c r="D102" s="44">
        <f>J49+J52+J58+J65+J66+J70+J72+J74+J76+J78+J81+J84+J86</f>
        <v>17260.800000000003</v>
      </c>
      <c r="E102" s="44">
        <f>G17</f>
        <v>152710.34</v>
      </c>
      <c r="F102" s="97">
        <f>C102-D102-E102</f>
        <v>28.860000000015134</v>
      </c>
      <c r="G102" s="186" t="s">
        <v>144</v>
      </c>
      <c r="H102" s="182"/>
      <c r="I102" s="182"/>
      <c r="J102" s="183"/>
    </row>
    <row r="103" spans="1:10" ht="12.75">
      <c r="A103" s="94">
        <v>3</v>
      </c>
      <c r="B103" s="39" t="s">
        <v>135</v>
      </c>
      <c r="C103" s="44">
        <v>75000</v>
      </c>
      <c r="D103" s="44">
        <f>J50+J53+J61+J63+J67+J71+J77+J79+J82+J87</f>
        <v>14966.8</v>
      </c>
      <c r="E103" s="44">
        <f>G25</f>
        <v>60009.18</v>
      </c>
      <c r="F103" s="97">
        <f>C103-D103-E103</f>
        <v>24.0199999999968</v>
      </c>
      <c r="G103" s="186" t="s">
        <v>145</v>
      </c>
      <c r="H103" s="182"/>
      <c r="I103" s="182"/>
      <c r="J103" s="183"/>
    </row>
    <row r="104" spans="1:10" ht="12.75">
      <c r="A104" s="94">
        <v>4</v>
      </c>
      <c r="B104" s="39" t="s">
        <v>136</v>
      </c>
      <c r="C104" s="44">
        <v>25000</v>
      </c>
      <c r="D104" s="44">
        <f>J89+J90+J91+J92</f>
        <v>5722.6</v>
      </c>
      <c r="E104" s="44">
        <f>G33</f>
        <v>19264.02</v>
      </c>
      <c r="F104" s="97">
        <f>C104-D104-E104</f>
        <v>13.380000000001019</v>
      </c>
      <c r="G104" s="181" t="s">
        <v>146</v>
      </c>
      <c r="H104" s="182"/>
      <c r="I104" s="182"/>
      <c r="J104" s="183"/>
    </row>
    <row r="105" spans="1:10" ht="24.75" customHeight="1">
      <c r="A105" s="94">
        <v>5</v>
      </c>
      <c r="B105" s="39" t="s">
        <v>137</v>
      </c>
      <c r="C105" s="44">
        <v>55000</v>
      </c>
      <c r="D105" s="44">
        <f>J51+J54+J56+J60+J62+J64+J68+J73+J75+J83+J88</f>
        <v>10223.8</v>
      </c>
      <c r="E105" s="44">
        <f>G41</f>
        <v>44774.168</v>
      </c>
      <c r="F105" s="97">
        <f>C105-D105-E105</f>
        <v>2.0319999999992433</v>
      </c>
      <c r="G105" s="181" t="s">
        <v>147</v>
      </c>
      <c r="H105" s="182"/>
      <c r="I105" s="182"/>
      <c r="J105" s="183"/>
    </row>
    <row r="106" spans="1:10" ht="12.75">
      <c r="A106" s="105"/>
      <c r="B106" s="106" t="s">
        <v>128</v>
      </c>
      <c r="C106" s="107">
        <f>SUM(C101:C105)</f>
        <v>345000</v>
      </c>
      <c r="D106" s="107">
        <f>SUM(D101:D105)</f>
        <v>51912.59999999999</v>
      </c>
      <c r="E106" s="107">
        <f>SUM(E101:E105)</f>
        <v>292994.888</v>
      </c>
      <c r="F106" s="108">
        <f>SUM(F101:F105)</f>
        <v>92.51200000001154</v>
      </c>
      <c r="G106" s="102"/>
      <c r="H106" s="102"/>
      <c r="I106" s="102"/>
      <c r="J106" s="19"/>
    </row>
    <row r="107" ht="12.75">
      <c r="E107" s="101" t="s">
        <v>9</v>
      </c>
    </row>
    <row r="112" spans="1:9" ht="12.75">
      <c r="A112" s="19"/>
      <c r="B112" s="19"/>
      <c r="C112" s="98"/>
      <c r="D112" s="99"/>
      <c r="E112" s="98"/>
      <c r="F112" s="19"/>
      <c r="G112" s="19"/>
      <c r="H112" s="19"/>
      <c r="I112" s="19"/>
    </row>
    <row r="113" spans="1:9" ht="12.75">
      <c r="A113" s="19"/>
      <c r="B113" s="99"/>
      <c r="C113" s="31"/>
      <c r="D113" s="100"/>
      <c r="E113" s="20"/>
      <c r="F113" s="20"/>
      <c r="G113" s="20"/>
      <c r="H113" s="19"/>
      <c r="I113" s="19"/>
    </row>
    <row r="114" spans="1:9" ht="12.75">
      <c r="A114" s="19"/>
      <c r="B114" s="99"/>
      <c r="C114" s="31"/>
      <c r="D114" s="21"/>
      <c r="E114" s="20"/>
      <c r="F114" s="20"/>
      <c r="G114" s="20"/>
      <c r="H114" s="19"/>
      <c r="I114" s="19"/>
    </row>
    <row r="115" spans="1:9" ht="12.75">
      <c r="A115" s="19"/>
      <c r="B115" s="19"/>
      <c r="C115" s="19"/>
      <c r="D115" s="19"/>
      <c r="E115" s="19"/>
      <c r="F115" s="19"/>
      <c r="G115" s="20"/>
      <c r="H115" s="21"/>
      <c r="I115" s="20"/>
    </row>
  </sheetData>
  <sheetProtection/>
  <mergeCells count="95">
    <mergeCell ref="G102:J102"/>
    <mergeCell ref="G103:J103"/>
    <mergeCell ref="G104:J104"/>
    <mergeCell ref="G105:J105"/>
    <mergeCell ref="G100:J100"/>
    <mergeCell ref="G101:J101"/>
    <mergeCell ref="A46:J46"/>
    <mergeCell ref="B61:B62"/>
    <mergeCell ref="C61:C62"/>
    <mergeCell ref="D61:D62"/>
    <mergeCell ref="B52:B54"/>
    <mergeCell ref="C52:C54"/>
    <mergeCell ref="A2:G2"/>
    <mergeCell ref="A9:F9"/>
    <mergeCell ref="A17:F17"/>
    <mergeCell ref="A25:F25"/>
    <mergeCell ref="A36:G36"/>
    <mergeCell ref="A98:J98"/>
    <mergeCell ref="A4:G4"/>
    <mergeCell ref="A12:G12"/>
    <mergeCell ref="A20:G20"/>
    <mergeCell ref="A28:G28"/>
    <mergeCell ref="A33:F33"/>
    <mergeCell ref="A41:F41"/>
    <mergeCell ref="A52:A54"/>
    <mergeCell ref="A93:I93"/>
    <mergeCell ref="A57:A58"/>
    <mergeCell ref="B57:B58"/>
    <mergeCell ref="C57:C58"/>
    <mergeCell ref="D57:D58"/>
    <mergeCell ref="E57:E58"/>
    <mergeCell ref="A61:A62"/>
    <mergeCell ref="C72:C73"/>
    <mergeCell ref="D72:D73"/>
    <mergeCell ref="D52:D54"/>
    <mergeCell ref="E52:E54"/>
    <mergeCell ref="A67:A68"/>
    <mergeCell ref="B67:B68"/>
    <mergeCell ref="C67:C68"/>
    <mergeCell ref="D67:D68"/>
    <mergeCell ref="E67:E68"/>
    <mergeCell ref="E55:E56"/>
    <mergeCell ref="A76:A77"/>
    <mergeCell ref="B76:B77"/>
    <mergeCell ref="C76:C77"/>
    <mergeCell ref="D76:D77"/>
    <mergeCell ref="E76:E77"/>
    <mergeCell ref="E74:E75"/>
    <mergeCell ref="A49:A51"/>
    <mergeCell ref="B49:B51"/>
    <mergeCell ref="C49:C51"/>
    <mergeCell ref="D49:D51"/>
    <mergeCell ref="E72:E73"/>
    <mergeCell ref="E61:E62"/>
    <mergeCell ref="A69:A71"/>
    <mergeCell ref="B69:B71"/>
    <mergeCell ref="A72:A73"/>
    <mergeCell ref="B72:B73"/>
    <mergeCell ref="E49:E51"/>
    <mergeCell ref="A80:A83"/>
    <mergeCell ref="B80:B83"/>
    <mergeCell ref="C80:C83"/>
    <mergeCell ref="D80:D83"/>
    <mergeCell ref="E80:E83"/>
    <mergeCell ref="A55:A56"/>
    <mergeCell ref="B55:B56"/>
    <mergeCell ref="C55:C56"/>
    <mergeCell ref="D55:D56"/>
    <mergeCell ref="B78:B79"/>
    <mergeCell ref="C78:C79"/>
    <mergeCell ref="D78:D79"/>
    <mergeCell ref="A85:A88"/>
    <mergeCell ref="B85:B88"/>
    <mergeCell ref="C85:C88"/>
    <mergeCell ref="D85:D88"/>
    <mergeCell ref="B74:B75"/>
    <mergeCell ref="C74:C75"/>
    <mergeCell ref="D74:D75"/>
    <mergeCell ref="E85:E88"/>
    <mergeCell ref="A59:A60"/>
    <mergeCell ref="B59:B60"/>
    <mergeCell ref="C59:C60"/>
    <mergeCell ref="D59:D60"/>
    <mergeCell ref="E59:E60"/>
    <mergeCell ref="A78:A79"/>
    <mergeCell ref="C69:C71"/>
    <mergeCell ref="D69:D71"/>
    <mergeCell ref="E69:E71"/>
    <mergeCell ref="E78:E79"/>
    <mergeCell ref="A63:A64"/>
    <mergeCell ref="B63:B64"/>
    <mergeCell ref="C63:C64"/>
    <mergeCell ref="D63:D64"/>
    <mergeCell ref="E63:E64"/>
    <mergeCell ref="A74:A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ΣΠΑΡΤΗΣ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ΚΑΛΚΕΤΑΝΙΔΟΥ ΧΡΙΣΤΙΝΑ</dc:creator>
  <cp:keywords/>
  <dc:description/>
  <cp:lastModifiedBy>TEXNIKH</cp:lastModifiedBy>
  <cp:lastPrinted>2017-04-06T08:27:57Z</cp:lastPrinted>
  <dcterms:created xsi:type="dcterms:W3CDTF">2015-01-26T07:45:13Z</dcterms:created>
  <dcterms:modified xsi:type="dcterms:W3CDTF">2017-05-10T07:48:39Z</dcterms:modified>
  <cp:category/>
  <cp:version/>
  <cp:contentType/>
  <cp:contentStatus/>
</cp:coreProperties>
</file>